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\AppData\Local\Box\Box for Office\3986607516\Temp\cbexvylw.rxi\"/>
    </mc:Choice>
  </mc:AlternateContent>
  <xr:revisionPtr revIDLastSave="0" documentId="8_{6C76E203-36B6-476B-993A-C7E644133CAE}" xr6:coauthVersionLast="44" xr6:coauthVersionMax="44" xr10:uidLastSave="{00000000-0000-0000-0000-000000000000}"/>
  <bookViews>
    <workbookView xWindow="-93" yWindow="-93" windowWidth="25786" windowHeight="13986" tabRatio="652" xr2:uid="{A7F999BC-0EC7-462A-8AF2-6D343C0F7CCB}"/>
  </bookViews>
  <sheets>
    <sheet name="Summary" sheetId="11" r:id="rId1"/>
    <sheet name="1. Historical P&amp;L" sheetId="5" r:id="rId2"/>
    <sheet name="2. Forecast P&amp;L" sheetId="7" r:id="rId3"/>
    <sheet name="3. Unit Economics" sheetId="2" r:id="rId4"/>
    <sheet name="4. Cohorts" sheetId="9" r:id="rId5"/>
    <sheet name="5. Benchmarks" sheetId="6" r:id="rId6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7" l="1"/>
  <c r="D44" i="7"/>
  <c r="D43" i="7"/>
  <c r="D33" i="7"/>
  <c r="D11" i="5"/>
  <c r="E11" i="5"/>
  <c r="F11" i="5"/>
  <c r="G11" i="5"/>
  <c r="H11" i="5"/>
  <c r="I11" i="5"/>
  <c r="J11" i="5"/>
  <c r="K11" i="5"/>
  <c r="L11" i="5"/>
  <c r="M11" i="5"/>
  <c r="N11" i="5"/>
  <c r="C11" i="5"/>
  <c r="AY137" i="9" l="1"/>
  <c r="AX136" i="9"/>
  <c r="AW135" i="9"/>
  <c r="D190" i="9" s="1"/>
  <c r="AV134" i="9"/>
  <c r="AU133" i="9"/>
  <c r="AT132" i="9"/>
  <c r="AS131" i="9"/>
  <c r="AR130" i="9"/>
  <c r="AQ129" i="9"/>
  <c r="AP128" i="9"/>
  <c r="AO127" i="9"/>
  <c r="AN126" i="9"/>
  <c r="AM125" i="9"/>
  <c r="AL124" i="9"/>
  <c r="AK123" i="9"/>
  <c r="AJ122" i="9"/>
  <c r="AI121" i="9"/>
  <c r="AH120" i="9"/>
  <c r="AG119" i="9"/>
  <c r="AF118" i="9"/>
  <c r="AE117" i="9"/>
  <c r="AD116" i="9"/>
  <c r="AC115" i="9"/>
  <c r="AB114" i="9"/>
  <c r="AA113" i="9"/>
  <c r="Z112" i="9"/>
  <c r="Y111" i="9"/>
  <c r="X110" i="9"/>
  <c r="W109" i="9"/>
  <c r="V108" i="9"/>
  <c r="U107" i="9"/>
  <c r="T106" i="9"/>
  <c r="S105" i="9"/>
  <c r="R104" i="9"/>
  <c r="Q103" i="9"/>
  <c r="P102" i="9"/>
  <c r="O101" i="9"/>
  <c r="N100" i="9"/>
  <c r="M99" i="9"/>
  <c r="L98" i="9"/>
  <c r="K97" i="9"/>
  <c r="J96" i="9"/>
  <c r="I95" i="9"/>
  <c r="H94" i="9"/>
  <c r="G93" i="9"/>
  <c r="F92" i="9"/>
  <c r="E91" i="9"/>
  <c r="D90" i="9"/>
  <c r="AY81" i="9"/>
  <c r="AX80" i="9"/>
  <c r="AW79" i="9"/>
  <c r="AV78" i="9"/>
  <c r="AU77" i="9"/>
  <c r="AT76" i="9"/>
  <c r="AS75" i="9"/>
  <c r="AR74" i="9"/>
  <c r="AQ73" i="9"/>
  <c r="AP72" i="9"/>
  <c r="AO71" i="9"/>
  <c r="AN70" i="9"/>
  <c r="AM69" i="9"/>
  <c r="AL68" i="9"/>
  <c r="AK67" i="9"/>
  <c r="AJ66" i="9"/>
  <c r="AI65" i="9"/>
  <c r="AH64" i="9"/>
  <c r="AG63" i="9"/>
  <c r="AF62" i="9"/>
  <c r="AE61" i="9"/>
  <c r="AD60" i="9"/>
  <c r="AC59" i="9"/>
  <c r="AB58" i="9"/>
  <c r="AA57" i="9"/>
  <c r="Z56" i="9"/>
  <c r="Y55" i="9"/>
  <c r="X54" i="9"/>
  <c r="W53" i="9"/>
  <c r="V52" i="9"/>
  <c r="U51" i="9"/>
  <c r="T50" i="9"/>
  <c r="S49" i="9"/>
  <c r="R48" i="9"/>
  <c r="Q47" i="9"/>
  <c r="P46" i="9"/>
  <c r="O45" i="9"/>
  <c r="N44" i="9"/>
  <c r="M43" i="9"/>
  <c r="L42" i="9"/>
  <c r="K41" i="9"/>
  <c r="J40" i="9"/>
  <c r="I39" i="9"/>
  <c r="H38" i="9"/>
  <c r="G37" i="9"/>
  <c r="F36" i="9"/>
  <c r="E35" i="9"/>
  <c r="D34" i="9"/>
  <c r="S31" i="5" l="1"/>
  <c r="R31" i="5"/>
  <c r="Q31" i="5"/>
  <c r="P31" i="5"/>
  <c r="S30" i="5"/>
  <c r="R30" i="5"/>
  <c r="Q30" i="5"/>
  <c r="P30" i="5"/>
  <c r="S24" i="5"/>
  <c r="R24" i="5"/>
  <c r="Q24" i="5"/>
  <c r="P24" i="5"/>
  <c r="S23" i="5"/>
  <c r="R23" i="5"/>
  <c r="Q23" i="5"/>
  <c r="P23" i="5"/>
  <c r="S22" i="5"/>
  <c r="R22" i="5"/>
  <c r="Q22" i="5"/>
  <c r="P22" i="5"/>
  <c r="S16" i="5"/>
  <c r="R16" i="5"/>
  <c r="Q16" i="5"/>
  <c r="P16" i="5"/>
  <c r="S15" i="5"/>
  <c r="R15" i="5"/>
  <c r="Q15" i="5"/>
  <c r="P15" i="5"/>
  <c r="S14" i="5"/>
  <c r="R14" i="5"/>
  <c r="Q14" i="5"/>
  <c r="P14" i="5"/>
  <c r="E57" i="7" l="1"/>
  <c r="D83" i="9" l="1"/>
  <c r="E12" i="2" l="1"/>
  <c r="D12" i="2"/>
  <c r="C12" i="2"/>
  <c r="E83" i="9" l="1"/>
  <c r="E98" i="7"/>
  <c r="E52" i="7" s="1"/>
  <c r="F98" i="7"/>
  <c r="F52" i="7" s="1"/>
  <c r="G98" i="7"/>
  <c r="G52" i="7" s="1"/>
  <c r="H98" i="7"/>
  <c r="H52" i="7" s="1"/>
  <c r="I98" i="7"/>
  <c r="I52" i="7" s="1"/>
  <c r="J98" i="7"/>
  <c r="J52" i="7" s="1"/>
  <c r="K98" i="7"/>
  <c r="K52" i="7" s="1"/>
  <c r="L98" i="7"/>
  <c r="L52" i="7" s="1"/>
  <c r="M98" i="7"/>
  <c r="M52" i="7" s="1"/>
  <c r="N98" i="7"/>
  <c r="N52" i="7" s="1"/>
  <c r="O98" i="7"/>
  <c r="O52" i="7" s="1"/>
  <c r="P98" i="7"/>
  <c r="P52" i="7" s="1"/>
  <c r="Q98" i="7"/>
  <c r="Q52" i="7" s="1"/>
  <c r="R98" i="7"/>
  <c r="R52" i="7" s="1"/>
  <c r="S98" i="7"/>
  <c r="S52" i="7" s="1"/>
  <c r="T98" i="7"/>
  <c r="T52" i="7" s="1"/>
  <c r="D98" i="7"/>
  <c r="D52" i="7" s="1"/>
  <c r="B58" i="6"/>
  <c r="B57" i="6"/>
  <c r="B46" i="6"/>
  <c r="B45" i="6"/>
  <c r="F83" i="9" l="1"/>
  <c r="G83" i="9" l="1"/>
  <c r="H83" i="9" l="1"/>
  <c r="I83" i="9" l="1"/>
  <c r="J83" i="9" l="1"/>
  <c r="K83" i="9" l="1"/>
  <c r="L83" i="9" l="1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E100" i="7"/>
  <c r="D100" i="7"/>
  <c r="G22" i="9"/>
  <c r="G20" i="9"/>
  <c r="D104" i="7"/>
  <c r="AN21" i="9"/>
  <c r="AP21" i="9"/>
  <c r="AT21" i="9"/>
  <c r="AU21" i="9"/>
  <c r="AV21" i="9"/>
  <c r="AX21" i="9"/>
  <c r="AY21" i="9"/>
  <c r="AX192" i="9"/>
  <c r="M83" i="9" l="1"/>
  <c r="A244" i="9"/>
  <c r="B244" i="9" s="1"/>
  <c r="A243" i="9"/>
  <c r="B243" i="9" s="1"/>
  <c r="A242" i="9"/>
  <c r="B242" i="9" s="1"/>
  <c r="A241" i="9"/>
  <c r="B241" i="9" s="1"/>
  <c r="A240" i="9"/>
  <c r="B240" i="9" s="1"/>
  <c r="A239" i="9"/>
  <c r="B239" i="9" s="1"/>
  <c r="A238" i="9"/>
  <c r="B238" i="9" s="1"/>
  <c r="A237" i="9"/>
  <c r="B237" i="9" s="1"/>
  <c r="A236" i="9"/>
  <c r="B236" i="9" s="1"/>
  <c r="A235" i="9"/>
  <c r="B235" i="9" s="1"/>
  <c r="A234" i="9"/>
  <c r="B234" i="9" s="1"/>
  <c r="A233" i="9"/>
  <c r="B233" i="9" s="1"/>
  <c r="A232" i="9"/>
  <c r="B232" i="9" s="1"/>
  <c r="A231" i="9"/>
  <c r="B231" i="9" s="1"/>
  <c r="A230" i="9"/>
  <c r="B230" i="9" s="1"/>
  <c r="A229" i="9"/>
  <c r="B229" i="9" s="1"/>
  <c r="A228" i="9"/>
  <c r="B228" i="9" s="1"/>
  <c r="A227" i="9"/>
  <c r="B227" i="9" s="1"/>
  <c r="A226" i="9"/>
  <c r="B226" i="9" s="1"/>
  <c r="A225" i="9"/>
  <c r="B225" i="9" s="1"/>
  <c r="A224" i="9"/>
  <c r="B224" i="9" s="1"/>
  <c r="A223" i="9"/>
  <c r="B223" i="9" s="1"/>
  <c r="A222" i="9"/>
  <c r="B222" i="9" s="1"/>
  <c r="A221" i="9"/>
  <c r="B221" i="9" s="1"/>
  <c r="A220" i="9"/>
  <c r="B220" i="9" s="1"/>
  <c r="A219" i="9"/>
  <c r="B219" i="9" s="1"/>
  <c r="A218" i="9"/>
  <c r="B218" i="9" s="1"/>
  <c r="A217" i="9"/>
  <c r="B217" i="9" s="1"/>
  <c r="A216" i="9"/>
  <c r="B216" i="9" s="1"/>
  <c r="A215" i="9"/>
  <c r="B215" i="9" s="1"/>
  <c r="A214" i="9"/>
  <c r="B214" i="9" s="1"/>
  <c r="A213" i="9"/>
  <c r="B213" i="9" s="1"/>
  <c r="A212" i="9"/>
  <c r="B212" i="9" s="1"/>
  <c r="A211" i="9"/>
  <c r="B211" i="9" s="1"/>
  <c r="A210" i="9"/>
  <c r="B210" i="9" s="1"/>
  <c r="A209" i="9"/>
  <c r="B209" i="9" s="1"/>
  <c r="A208" i="9"/>
  <c r="B208" i="9" s="1"/>
  <c r="A207" i="9"/>
  <c r="B207" i="9" s="1"/>
  <c r="A206" i="9"/>
  <c r="B206" i="9" s="1"/>
  <c r="A205" i="9"/>
  <c r="B205" i="9" s="1"/>
  <c r="A204" i="9"/>
  <c r="B204" i="9" s="1"/>
  <c r="A203" i="9"/>
  <c r="B203" i="9" s="1"/>
  <c r="A202" i="9"/>
  <c r="B202" i="9" s="1"/>
  <c r="A201" i="9"/>
  <c r="B201" i="9" s="1"/>
  <c r="A200" i="9"/>
  <c r="B200" i="9" s="1"/>
  <c r="A199" i="9"/>
  <c r="B199" i="9" s="1"/>
  <c r="A198" i="9"/>
  <c r="B198" i="9" s="1"/>
  <c r="A197" i="9"/>
  <c r="AY192" i="9"/>
  <c r="AW192" i="9"/>
  <c r="AV192" i="9"/>
  <c r="AU192" i="9"/>
  <c r="AT192" i="9"/>
  <c r="AS192" i="9"/>
  <c r="AR192" i="9"/>
  <c r="AQ192" i="9"/>
  <c r="AP192" i="9"/>
  <c r="AO192" i="9"/>
  <c r="AN192" i="9"/>
  <c r="AM192" i="9"/>
  <c r="AL192" i="9"/>
  <c r="AK192" i="9"/>
  <c r="AJ192" i="9"/>
  <c r="AI192" i="9"/>
  <c r="AH192" i="9"/>
  <c r="AG192" i="9"/>
  <c r="AF192" i="9"/>
  <c r="AE192" i="9"/>
  <c r="AD192" i="9"/>
  <c r="AC192" i="9"/>
  <c r="AB192" i="9"/>
  <c r="AA192" i="9"/>
  <c r="Z192" i="9"/>
  <c r="Y192" i="9"/>
  <c r="X192" i="9"/>
  <c r="W192" i="9"/>
  <c r="V192" i="9"/>
  <c r="U192" i="9"/>
  <c r="T192" i="9"/>
  <c r="S192" i="9"/>
  <c r="R192" i="9"/>
  <c r="Q192" i="9"/>
  <c r="P192" i="9"/>
  <c r="O192" i="9"/>
  <c r="N192" i="9"/>
  <c r="M192" i="9"/>
  <c r="L192" i="9"/>
  <c r="K192" i="9"/>
  <c r="J192" i="9"/>
  <c r="I192" i="9"/>
  <c r="H192" i="9"/>
  <c r="G192" i="9"/>
  <c r="F192" i="9"/>
  <c r="E192" i="9"/>
  <c r="B192" i="9"/>
  <c r="AY191" i="9"/>
  <c r="AX191" i="9"/>
  <c r="AW191" i="9"/>
  <c r="AV191" i="9"/>
  <c r="AU191" i="9"/>
  <c r="AT191" i="9"/>
  <c r="AS191" i="9"/>
  <c r="AR191" i="9"/>
  <c r="AQ191" i="9"/>
  <c r="AP191" i="9"/>
  <c r="AO191" i="9"/>
  <c r="AN191" i="9"/>
  <c r="AM191" i="9"/>
  <c r="AL191" i="9"/>
  <c r="AK191" i="9"/>
  <c r="AJ191" i="9"/>
  <c r="AI191" i="9"/>
  <c r="AH191" i="9"/>
  <c r="AG191" i="9"/>
  <c r="AF191" i="9"/>
  <c r="AE191" i="9"/>
  <c r="AD191" i="9"/>
  <c r="AC191" i="9"/>
  <c r="AB191" i="9"/>
  <c r="AA191" i="9"/>
  <c r="Z191" i="9"/>
  <c r="Y191" i="9"/>
  <c r="X191" i="9"/>
  <c r="W191" i="9"/>
  <c r="V191" i="9"/>
  <c r="U191" i="9"/>
  <c r="T191" i="9"/>
  <c r="S191" i="9"/>
  <c r="R191" i="9"/>
  <c r="Q191" i="9"/>
  <c r="P191" i="9"/>
  <c r="O191" i="9"/>
  <c r="N191" i="9"/>
  <c r="M191" i="9"/>
  <c r="L191" i="9"/>
  <c r="K191" i="9"/>
  <c r="J191" i="9"/>
  <c r="I191" i="9"/>
  <c r="H191" i="9"/>
  <c r="G191" i="9"/>
  <c r="F191" i="9"/>
  <c r="B191" i="9"/>
  <c r="AY190" i="9"/>
  <c r="AX190" i="9"/>
  <c r="AW190" i="9"/>
  <c r="AV190" i="9"/>
  <c r="AU190" i="9"/>
  <c r="AT190" i="9"/>
  <c r="AS190" i="9"/>
  <c r="AR190" i="9"/>
  <c r="AQ190" i="9"/>
  <c r="AP190" i="9"/>
  <c r="AO190" i="9"/>
  <c r="AN190" i="9"/>
  <c r="AM190" i="9"/>
  <c r="AL190" i="9"/>
  <c r="AK190" i="9"/>
  <c r="AJ190" i="9"/>
  <c r="AI190" i="9"/>
  <c r="AH190" i="9"/>
  <c r="AG190" i="9"/>
  <c r="AF190" i="9"/>
  <c r="AE190" i="9"/>
  <c r="AD190" i="9"/>
  <c r="AC190" i="9"/>
  <c r="AB190" i="9"/>
  <c r="AA190" i="9"/>
  <c r="Z190" i="9"/>
  <c r="Y190" i="9"/>
  <c r="X190" i="9"/>
  <c r="W190" i="9"/>
  <c r="V190" i="9"/>
  <c r="U190" i="9"/>
  <c r="T190" i="9"/>
  <c r="S190" i="9"/>
  <c r="R190" i="9"/>
  <c r="Q190" i="9"/>
  <c r="P190" i="9"/>
  <c r="O190" i="9"/>
  <c r="N190" i="9"/>
  <c r="M190" i="9"/>
  <c r="L190" i="9"/>
  <c r="K190" i="9"/>
  <c r="J190" i="9"/>
  <c r="I190" i="9"/>
  <c r="H190" i="9"/>
  <c r="G190" i="9"/>
  <c r="AY189" i="9"/>
  <c r="AX189" i="9"/>
  <c r="AW189" i="9"/>
  <c r="AV189" i="9"/>
  <c r="AU189" i="9"/>
  <c r="AT189" i="9"/>
  <c r="AS189" i="9"/>
  <c r="AR189" i="9"/>
  <c r="AQ189" i="9"/>
  <c r="AP189" i="9"/>
  <c r="AO189" i="9"/>
  <c r="AN189" i="9"/>
  <c r="AM189" i="9"/>
  <c r="AL189" i="9"/>
  <c r="AK189" i="9"/>
  <c r="AJ189" i="9"/>
  <c r="AI189" i="9"/>
  <c r="AH189" i="9"/>
  <c r="AG189" i="9"/>
  <c r="AF189" i="9"/>
  <c r="AE189" i="9"/>
  <c r="AD189" i="9"/>
  <c r="AC189" i="9"/>
  <c r="AB189" i="9"/>
  <c r="AA189" i="9"/>
  <c r="Z189" i="9"/>
  <c r="Y189" i="9"/>
  <c r="X189" i="9"/>
  <c r="W189" i="9"/>
  <c r="V189" i="9"/>
  <c r="U189" i="9"/>
  <c r="T189" i="9"/>
  <c r="S189" i="9"/>
  <c r="R189" i="9"/>
  <c r="Q189" i="9"/>
  <c r="P189" i="9"/>
  <c r="O189" i="9"/>
  <c r="N189" i="9"/>
  <c r="M189" i="9"/>
  <c r="L189" i="9"/>
  <c r="K189" i="9"/>
  <c r="J189" i="9"/>
  <c r="I189" i="9"/>
  <c r="H189" i="9"/>
  <c r="B189" i="9"/>
  <c r="AY188" i="9"/>
  <c r="AX188" i="9"/>
  <c r="AW188" i="9"/>
  <c r="AV188" i="9"/>
  <c r="AU188" i="9"/>
  <c r="AT188" i="9"/>
  <c r="AS188" i="9"/>
  <c r="AR188" i="9"/>
  <c r="AQ188" i="9"/>
  <c r="AP188" i="9"/>
  <c r="AO188" i="9"/>
  <c r="AN188" i="9"/>
  <c r="AM188" i="9"/>
  <c r="AL188" i="9"/>
  <c r="AK188" i="9"/>
  <c r="AJ188" i="9"/>
  <c r="AI188" i="9"/>
  <c r="AH188" i="9"/>
  <c r="AG188" i="9"/>
  <c r="AF188" i="9"/>
  <c r="AE188" i="9"/>
  <c r="AD188" i="9"/>
  <c r="AC188" i="9"/>
  <c r="AB188" i="9"/>
  <c r="AA188" i="9"/>
  <c r="Z188" i="9"/>
  <c r="Y188" i="9"/>
  <c r="X188" i="9"/>
  <c r="W188" i="9"/>
  <c r="V188" i="9"/>
  <c r="U188" i="9"/>
  <c r="T188" i="9"/>
  <c r="S188" i="9"/>
  <c r="R188" i="9"/>
  <c r="Q188" i="9"/>
  <c r="P188" i="9"/>
  <c r="O188" i="9"/>
  <c r="N188" i="9"/>
  <c r="M188" i="9"/>
  <c r="L188" i="9"/>
  <c r="K188" i="9"/>
  <c r="J188" i="9"/>
  <c r="I188" i="9"/>
  <c r="B188" i="9"/>
  <c r="AY187" i="9"/>
  <c r="AX187" i="9"/>
  <c r="AW187" i="9"/>
  <c r="AV187" i="9"/>
  <c r="AU187" i="9"/>
  <c r="AT187" i="9"/>
  <c r="AS187" i="9"/>
  <c r="AR187" i="9"/>
  <c r="AQ187" i="9"/>
  <c r="AP187" i="9"/>
  <c r="AO187" i="9"/>
  <c r="AN187" i="9"/>
  <c r="AM187" i="9"/>
  <c r="AL187" i="9"/>
  <c r="AK187" i="9"/>
  <c r="AJ187" i="9"/>
  <c r="AI187" i="9"/>
  <c r="AH187" i="9"/>
  <c r="AG187" i="9"/>
  <c r="AF187" i="9"/>
  <c r="AE187" i="9"/>
  <c r="AD187" i="9"/>
  <c r="AC187" i="9"/>
  <c r="AB187" i="9"/>
  <c r="AA187" i="9"/>
  <c r="Z187" i="9"/>
  <c r="Y187" i="9"/>
  <c r="X187" i="9"/>
  <c r="W187" i="9"/>
  <c r="V187" i="9"/>
  <c r="U187" i="9"/>
  <c r="T187" i="9"/>
  <c r="S187" i="9"/>
  <c r="R187" i="9"/>
  <c r="Q187" i="9"/>
  <c r="P187" i="9"/>
  <c r="O187" i="9"/>
  <c r="N187" i="9"/>
  <c r="M187" i="9"/>
  <c r="L187" i="9"/>
  <c r="K187" i="9"/>
  <c r="J187" i="9"/>
  <c r="B187" i="9"/>
  <c r="AY186" i="9"/>
  <c r="AX186" i="9"/>
  <c r="AW186" i="9"/>
  <c r="AV186" i="9"/>
  <c r="AU186" i="9"/>
  <c r="AT186" i="9"/>
  <c r="AS186" i="9"/>
  <c r="AR186" i="9"/>
  <c r="AQ186" i="9"/>
  <c r="AP186" i="9"/>
  <c r="AO186" i="9"/>
  <c r="AN186" i="9"/>
  <c r="AM186" i="9"/>
  <c r="AL186" i="9"/>
  <c r="AK186" i="9"/>
  <c r="AJ186" i="9"/>
  <c r="AI186" i="9"/>
  <c r="AH186" i="9"/>
  <c r="AG186" i="9"/>
  <c r="AF186" i="9"/>
  <c r="AE186" i="9"/>
  <c r="AD186" i="9"/>
  <c r="AC186" i="9"/>
  <c r="AB186" i="9"/>
  <c r="AA186" i="9"/>
  <c r="Z186" i="9"/>
  <c r="Y186" i="9"/>
  <c r="X186" i="9"/>
  <c r="W186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AY185" i="9"/>
  <c r="AX185" i="9"/>
  <c r="AW185" i="9"/>
  <c r="AV185" i="9"/>
  <c r="AU185" i="9"/>
  <c r="AT185" i="9"/>
  <c r="AS185" i="9"/>
  <c r="AR185" i="9"/>
  <c r="AQ185" i="9"/>
  <c r="AP185" i="9"/>
  <c r="AO185" i="9"/>
  <c r="AN185" i="9"/>
  <c r="AM185" i="9"/>
  <c r="AL185" i="9"/>
  <c r="AK185" i="9"/>
  <c r="AJ185" i="9"/>
  <c r="AI185" i="9"/>
  <c r="AH185" i="9"/>
  <c r="AG185" i="9"/>
  <c r="AF185" i="9"/>
  <c r="AE185" i="9"/>
  <c r="AD185" i="9"/>
  <c r="AC185" i="9"/>
  <c r="AB185" i="9"/>
  <c r="AA185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AY184" i="9"/>
  <c r="AX184" i="9"/>
  <c r="AW184" i="9"/>
  <c r="AV184" i="9"/>
  <c r="AU184" i="9"/>
  <c r="AT184" i="9"/>
  <c r="AS184" i="9"/>
  <c r="AR184" i="9"/>
  <c r="AQ184" i="9"/>
  <c r="AP184" i="9"/>
  <c r="AO184" i="9"/>
  <c r="AN184" i="9"/>
  <c r="AM184" i="9"/>
  <c r="AL184" i="9"/>
  <c r="AK184" i="9"/>
  <c r="AJ184" i="9"/>
  <c r="AI184" i="9"/>
  <c r="AH184" i="9"/>
  <c r="AG184" i="9"/>
  <c r="AF184" i="9"/>
  <c r="AE184" i="9"/>
  <c r="AD184" i="9"/>
  <c r="AC184" i="9"/>
  <c r="AB184" i="9"/>
  <c r="AA184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AY183" i="9"/>
  <c r="AX183" i="9"/>
  <c r="AW183" i="9"/>
  <c r="AV183" i="9"/>
  <c r="AU183" i="9"/>
  <c r="AT183" i="9"/>
  <c r="AS183" i="9"/>
  <c r="AR183" i="9"/>
  <c r="AQ183" i="9"/>
  <c r="AP183" i="9"/>
  <c r="AO183" i="9"/>
  <c r="AN183" i="9"/>
  <c r="AM183" i="9"/>
  <c r="AL183" i="9"/>
  <c r="AK183" i="9"/>
  <c r="AJ183" i="9"/>
  <c r="AI183" i="9"/>
  <c r="AH183" i="9"/>
  <c r="AG183" i="9"/>
  <c r="AF183" i="9"/>
  <c r="AE183" i="9"/>
  <c r="AD183" i="9"/>
  <c r="AC183" i="9"/>
  <c r="AB183" i="9"/>
  <c r="AA183" i="9"/>
  <c r="Z183" i="9"/>
  <c r="Y183" i="9"/>
  <c r="X183" i="9"/>
  <c r="W183" i="9"/>
  <c r="V183" i="9"/>
  <c r="U183" i="9"/>
  <c r="T183" i="9"/>
  <c r="S183" i="9"/>
  <c r="R183" i="9"/>
  <c r="Q183" i="9"/>
  <c r="P183" i="9"/>
  <c r="O183" i="9"/>
  <c r="N183" i="9"/>
  <c r="B183" i="9"/>
  <c r="AY182" i="9"/>
  <c r="AX182" i="9"/>
  <c r="AW182" i="9"/>
  <c r="AV182" i="9"/>
  <c r="AU182" i="9"/>
  <c r="AT182" i="9"/>
  <c r="AS182" i="9"/>
  <c r="AR182" i="9"/>
  <c r="AQ182" i="9"/>
  <c r="AP182" i="9"/>
  <c r="AO182" i="9"/>
  <c r="AN182" i="9"/>
  <c r="AM182" i="9"/>
  <c r="AL182" i="9"/>
  <c r="AK182" i="9"/>
  <c r="AJ182" i="9"/>
  <c r="AI182" i="9"/>
  <c r="AH182" i="9"/>
  <c r="AG182" i="9"/>
  <c r="AF182" i="9"/>
  <c r="AE182" i="9"/>
  <c r="AD182" i="9"/>
  <c r="AC182" i="9"/>
  <c r="AB182" i="9"/>
  <c r="AA182" i="9"/>
  <c r="Z182" i="9"/>
  <c r="Y182" i="9"/>
  <c r="X182" i="9"/>
  <c r="W182" i="9"/>
  <c r="V182" i="9"/>
  <c r="U182" i="9"/>
  <c r="T182" i="9"/>
  <c r="S182" i="9"/>
  <c r="R182" i="9"/>
  <c r="Q182" i="9"/>
  <c r="P182" i="9"/>
  <c r="O182" i="9"/>
  <c r="AY181" i="9"/>
  <c r="AX181" i="9"/>
  <c r="AW181" i="9"/>
  <c r="AV181" i="9"/>
  <c r="AU181" i="9"/>
  <c r="AT181" i="9"/>
  <c r="AS181" i="9"/>
  <c r="AR181" i="9"/>
  <c r="AQ181" i="9"/>
  <c r="AP181" i="9"/>
  <c r="AO181" i="9"/>
  <c r="AN181" i="9"/>
  <c r="AM181" i="9"/>
  <c r="AL181" i="9"/>
  <c r="AK181" i="9"/>
  <c r="AJ181" i="9"/>
  <c r="AI181" i="9"/>
  <c r="AH181" i="9"/>
  <c r="AG181" i="9"/>
  <c r="AF181" i="9"/>
  <c r="AE181" i="9"/>
  <c r="AD181" i="9"/>
  <c r="AC181" i="9"/>
  <c r="AB181" i="9"/>
  <c r="AA181" i="9"/>
  <c r="Z181" i="9"/>
  <c r="Y181" i="9"/>
  <c r="X181" i="9"/>
  <c r="W181" i="9"/>
  <c r="V181" i="9"/>
  <c r="U181" i="9"/>
  <c r="T181" i="9"/>
  <c r="S181" i="9"/>
  <c r="R181" i="9"/>
  <c r="Q181" i="9"/>
  <c r="P181" i="9"/>
  <c r="B181" i="9"/>
  <c r="AY180" i="9"/>
  <c r="AX180" i="9"/>
  <c r="AW180" i="9"/>
  <c r="AV180" i="9"/>
  <c r="AU180" i="9"/>
  <c r="AT180" i="9"/>
  <c r="AS180" i="9"/>
  <c r="AR180" i="9"/>
  <c r="AQ180" i="9"/>
  <c r="AP180" i="9"/>
  <c r="AO180" i="9"/>
  <c r="AN180" i="9"/>
  <c r="AM180" i="9"/>
  <c r="AL180" i="9"/>
  <c r="AK180" i="9"/>
  <c r="AJ180" i="9"/>
  <c r="AI180" i="9"/>
  <c r="AH180" i="9"/>
  <c r="AG180" i="9"/>
  <c r="AF180" i="9"/>
  <c r="AE180" i="9"/>
  <c r="AD180" i="9"/>
  <c r="AC180" i="9"/>
  <c r="AB180" i="9"/>
  <c r="AA180" i="9"/>
  <c r="Z180" i="9"/>
  <c r="Y180" i="9"/>
  <c r="X180" i="9"/>
  <c r="W180" i="9"/>
  <c r="V180" i="9"/>
  <c r="U180" i="9"/>
  <c r="T180" i="9"/>
  <c r="S180" i="9"/>
  <c r="R180" i="9"/>
  <c r="Q180" i="9"/>
  <c r="AY179" i="9"/>
  <c r="AX179" i="9"/>
  <c r="AW179" i="9"/>
  <c r="AV179" i="9"/>
  <c r="AU179" i="9"/>
  <c r="AT179" i="9"/>
  <c r="AS179" i="9"/>
  <c r="AR179" i="9"/>
  <c r="AQ179" i="9"/>
  <c r="AP179" i="9"/>
  <c r="AO179" i="9"/>
  <c r="AN179" i="9"/>
  <c r="AM179" i="9"/>
  <c r="AL179" i="9"/>
  <c r="AK179" i="9"/>
  <c r="AJ179" i="9"/>
  <c r="AI179" i="9"/>
  <c r="AH179" i="9"/>
  <c r="AG179" i="9"/>
  <c r="AF179" i="9"/>
  <c r="AE179" i="9"/>
  <c r="AD179" i="9"/>
  <c r="AC179" i="9"/>
  <c r="AB179" i="9"/>
  <c r="AA179" i="9"/>
  <c r="Z179" i="9"/>
  <c r="Y179" i="9"/>
  <c r="X179" i="9"/>
  <c r="W179" i="9"/>
  <c r="V179" i="9"/>
  <c r="U179" i="9"/>
  <c r="T179" i="9"/>
  <c r="S179" i="9"/>
  <c r="R179" i="9"/>
  <c r="AY178" i="9"/>
  <c r="AX178" i="9"/>
  <c r="AW178" i="9"/>
  <c r="AV178" i="9"/>
  <c r="AU178" i="9"/>
  <c r="AT178" i="9"/>
  <c r="AS178" i="9"/>
  <c r="AR178" i="9"/>
  <c r="AQ178" i="9"/>
  <c r="AP178" i="9"/>
  <c r="AO178" i="9"/>
  <c r="AN178" i="9"/>
  <c r="AM178" i="9"/>
  <c r="AL178" i="9"/>
  <c r="AK178" i="9"/>
  <c r="AJ178" i="9"/>
  <c r="AI178" i="9"/>
  <c r="AH178" i="9"/>
  <c r="AG178" i="9"/>
  <c r="AF178" i="9"/>
  <c r="AE178" i="9"/>
  <c r="AD178" i="9"/>
  <c r="AC178" i="9"/>
  <c r="AB178" i="9"/>
  <c r="AA178" i="9"/>
  <c r="Z178" i="9"/>
  <c r="Y178" i="9"/>
  <c r="X178" i="9"/>
  <c r="W178" i="9"/>
  <c r="V178" i="9"/>
  <c r="U178" i="9"/>
  <c r="T178" i="9"/>
  <c r="S178" i="9"/>
  <c r="AY177" i="9"/>
  <c r="AX177" i="9"/>
  <c r="AW177" i="9"/>
  <c r="AV177" i="9"/>
  <c r="AU177" i="9"/>
  <c r="AT177" i="9"/>
  <c r="AS177" i="9"/>
  <c r="AR177" i="9"/>
  <c r="AQ177" i="9"/>
  <c r="AP177" i="9"/>
  <c r="AO177" i="9"/>
  <c r="AN177" i="9"/>
  <c r="AM177" i="9"/>
  <c r="AL177" i="9"/>
  <c r="AK177" i="9"/>
  <c r="AJ177" i="9"/>
  <c r="AI177" i="9"/>
  <c r="AH177" i="9"/>
  <c r="AG177" i="9"/>
  <c r="AF177" i="9"/>
  <c r="AE177" i="9"/>
  <c r="AD177" i="9"/>
  <c r="AC177" i="9"/>
  <c r="AB177" i="9"/>
  <c r="AA177" i="9"/>
  <c r="Z177" i="9"/>
  <c r="Y177" i="9"/>
  <c r="X177" i="9"/>
  <c r="W177" i="9"/>
  <c r="V177" i="9"/>
  <c r="U177" i="9"/>
  <c r="T177" i="9"/>
  <c r="AY176" i="9"/>
  <c r="AX176" i="9"/>
  <c r="AW176" i="9"/>
  <c r="AV176" i="9"/>
  <c r="AU176" i="9"/>
  <c r="AT176" i="9"/>
  <c r="AS176" i="9"/>
  <c r="AR176" i="9"/>
  <c r="AQ176" i="9"/>
  <c r="AP176" i="9"/>
  <c r="AO176" i="9"/>
  <c r="AN176" i="9"/>
  <c r="AM176" i="9"/>
  <c r="AL176" i="9"/>
  <c r="AK176" i="9"/>
  <c r="AJ176" i="9"/>
  <c r="AI176" i="9"/>
  <c r="AH176" i="9"/>
  <c r="AG176" i="9"/>
  <c r="AF176" i="9"/>
  <c r="AE176" i="9"/>
  <c r="AD176" i="9"/>
  <c r="AC176" i="9"/>
  <c r="AB176" i="9"/>
  <c r="AA176" i="9"/>
  <c r="Z176" i="9"/>
  <c r="Y176" i="9"/>
  <c r="X176" i="9"/>
  <c r="W176" i="9"/>
  <c r="V176" i="9"/>
  <c r="U176" i="9"/>
  <c r="AY175" i="9"/>
  <c r="AX175" i="9"/>
  <c r="AW175" i="9"/>
  <c r="AV175" i="9"/>
  <c r="AU175" i="9"/>
  <c r="AT175" i="9"/>
  <c r="AS175" i="9"/>
  <c r="AR175" i="9"/>
  <c r="AQ175" i="9"/>
  <c r="AP175" i="9"/>
  <c r="AO175" i="9"/>
  <c r="AN175" i="9"/>
  <c r="AM175" i="9"/>
  <c r="AL175" i="9"/>
  <c r="AK175" i="9"/>
  <c r="AJ175" i="9"/>
  <c r="AI175" i="9"/>
  <c r="AH175" i="9"/>
  <c r="AG175" i="9"/>
  <c r="AF175" i="9"/>
  <c r="AE175" i="9"/>
  <c r="AD175" i="9"/>
  <c r="AC175" i="9"/>
  <c r="AB175" i="9"/>
  <c r="AA175" i="9"/>
  <c r="Z175" i="9"/>
  <c r="Y175" i="9"/>
  <c r="X175" i="9"/>
  <c r="W175" i="9"/>
  <c r="V175" i="9"/>
  <c r="AY174" i="9"/>
  <c r="AX174" i="9"/>
  <c r="AW174" i="9"/>
  <c r="AV174" i="9"/>
  <c r="AU174" i="9"/>
  <c r="AT174" i="9"/>
  <c r="AS174" i="9"/>
  <c r="AR174" i="9"/>
  <c r="AQ174" i="9"/>
  <c r="AP174" i="9"/>
  <c r="AO174" i="9"/>
  <c r="AN174" i="9"/>
  <c r="AM174" i="9"/>
  <c r="AL174" i="9"/>
  <c r="AK174" i="9"/>
  <c r="AJ174" i="9"/>
  <c r="AI174" i="9"/>
  <c r="AH174" i="9"/>
  <c r="AG174" i="9"/>
  <c r="AF174" i="9"/>
  <c r="AE174" i="9"/>
  <c r="AD174" i="9"/>
  <c r="AC174" i="9"/>
  <c r="AB174" i="9"/>
  <c r="AA174" i="9"/>
  <c r="Z174" i="9"/>
  <c r="Y174" i="9"/>
  <c r="X174" i="9"/>
  <c r="W174" i="9"/>
  <c r="AY173" i="9"/>
  <c r="AX173" i="9"/>
  <c r="AW173" i="9"/>
  <c r="AV173" i="9"/>
  <c r="AU173" i="9"/>
  <c r="AT173" i="9"/>
  <c r="AS173" i="9"/>
  <c r="AR173" i="9"/>
  <c r="AQ173" i="9"/>
  <c r="AP173" i="9"/>
  <c r="AO173" i="9"/>
  <c r="AN173" i="9"/>
  <c r="AM173" i="9"/>
  <c r="AL173" i="9"/>
  <c r="AK173" i="9"/>
  <c r="AJ173" i="9"/>
  <c r="AI173" i="9"/>
  <c r="AH173" i="9"/>
  <c r="AG173" i="9"/>
  <c r="AF173" i="9"/>
  <c r="AE173" i="9"/>
  <c r="AD173" i="9"/>
  <c r="AC173" i="9"/>
  <c r="AB173" i="9"/>
  <c r="AA173" i="9"/>
  <c r="Z173" i="9"/>
  <c r="Y173" i="9"/>
  <c r="X173" i="9"/>
  <c r="AY172" i="9"/>
  <c r="AX172" i="9"/>
  <c r="AW172" i="9"/>
  <c r="AV172" i="9"/>
  <c r="AU172" i="9"/>
  <c r="AT172" i="9"/>
  <c r="AS172" i="9"/>
  <c r="AR172" i="9"/>
  <c r="AQ172" i="9"/>
  <c r="AP172" i="9"/>
  <c r="AO172" i="9"/>
  <c r="AN172" i="9"/>
  <c r="AM172" i="9"/>
  <c r="AL172" i="9"/>
  <c r="AK172" i="9"/>
  <c r="AJ172" i="9"/>
  <c r="AI172" i="9"/>
  <c r="AH172" i="9"/>
  <c r="AG172" i="9"/>
  <c r="AF172" i="9"/>
  <c r="AE172" i="9"/>
  <c r="AD172" i="9"/>
  <c r="AC172" i="9"/>
  <c r="AB172" i="9"/>
  <c r="AA172" i="9"/>
  <c r="Z172" i="9"/>
  <c r="Y172" i="9"/>
  <c r="AY171" i="9"/>
  <c r="AX171" i="9"/>
  <c r="AW171" i="9"/>
  <c r="AV171" i="9"/>
  <c r="AU171" i="9"/>
  <c r="AT171" i="9"/>
  <c r="AS171" i="9"/>
  <c r="AR171" i="9"/>
  <c r="AQ171" i="9"/>
  <c r="AP171" i="9"/>
  <c r="AO171" i="9"/>
  <c r="AN171" i="9"/>
  <c r="AM171" i="9"/>
  <c r="AL171" i="9"/>
  <c r="AK171" i="9"/>
  <c r="AJ171" i="9"/>
  <c r="AI171" i="9"/>
  <c r="AH171" i="9"/>
  <c r="AG171" i="9"/>
  <c r="AF171" i="9"/>
  <c r="AE171" i="9"/>
  <c r="AD171" i="9"/>
  <c r="AC171" i="9"/>
  <c r="AB171" i="9"/>
  <c r="AA171" i="9"/>
  <c r="Z171" i="9"/>
  <c r="AY170" i="9"/>
  <c r="AX170" i="9"/>
  <c r="AW170" i="9"/>
  <c r="AV170" i="9"/>
  <c r="AU170" i="9"/>
  <c r="AT170" i="9"/>
  <c r="AS170" i="9"/>
  <c r="AR170" i="9"/>
  <c r="AQ170" i="9"/>
  <c r="AP170" i="9"/>
  <c r="AO170" i="9"/>
  <c r="AN170" i="9"/>
  <c r="AM170" i="9"/>
  <c r="AL170" i="9"/>
  <c r="AK170" i="9"/>
  <c r="AJ170" i="9"/>
  <c r="AI170" i="9"/>
  <c r="AH170" i="9"/>
  <c r="AG170" i="9"/>
  <c r="AF170" i="9"/>
  <c r="AE170" i="9"/>
  <c r="AD170" i="9"/>
  <c r="AC170" i="9"/>
  <c r="AB170" i="9"/>
  <c r="AA170" i="9"/>
  <c r="AY169" i="9"/>
  <c r="AX169" i="9"/>
  <c r="AW169" i="9"/>
  <c r="AV169" i="9"/>
  <c r="AU169" i="9"/>
  <c r="AT169" i="9"/>
  <c r="AS169" i="9"/>
  <c r="AR169" i="9"/>
  <c r="AQ169" i="9"/>
  <c r="AP169" i="9"/>
  <c r="AO169" i="9"/>
  <c r="AN169" i="9"/>
  <c r="AM169" i="9"/>
  <c r="AL169" i="9"/>
  <c r="AK169" i="9"/>
  <c r="AJ169" i="9"/>
  <c r="AI169" i="9"/>
  <c r="AH169" i="9"/>
  <c r="AG169" i="9"/>
  <c r="AF169" i="9"/>
  <c r="AE169" i="9"/>
  <c r="AD169" i="9"/>
  <c r="AC169" i="9"/>
  <c r="AB169" i="9"/>
  <c r="AY168" i="9"/>
  <c r="AX168" i="9"/>
  <c r="AW168" i="9"/>
  <c r="AV168" i="9"/>
  <c r="AU168" i="9"/>
  <c r="AT168" i="9"/>
  <c r="AS168" i="9"/>
  <c r="AR168" i="9"/>
  <c r="AQ168" i="9"/>
  <c r="AP168" i="9"/>
  <c r="AO168" i="9"/>
  <c r="AN168" i="9"/>
  <c r="AM168" i="9"/>
  <c r="AL168" i="9"/>
  <c r="AK168" i="9"/>
  <c r="AJ168" i="9"/>
  <c r="AI168" i="9"/>
  <c r="AH168" i="9"/>
  <c r="AG168" i="9"/>
  <c r="AF168" i="9"/>
  <c r="AE168" i="9"/>
  <c r="AD168" i="9"/>
  <c r="AC168" i="9"/>
  <c r="AY167" i="9"/>
  <c r="AX167" i="9"/>
  <c r="AW167" i="9"/>
  <c r="AV167" i="9"/>
  <c r="AU167" i="9"/>
  <c r="AT167" i="9"/>
  <c r="AS167" i="9"/>
  <c r="AR167" i="9"/>
  <c r="AQ167" i="9"/>
  <c r="AP167" i="9"/>
  <c r="AO167" i="9"/>
  <c r="AN167" i="9"/>
  <c r="AM167" i="9"/>
  <c r="AL167" i="9"/>
  <c r="AK167" i="9"/>
  <c r="AJ167" i="9"/>
  <c r="AI167" i="9"/>
  <c r="AH167" i="9"/>
  <c r="AG167" i="9"/>
  <c r="AF167" i="9"/>
  <c r="AE167" i="9"/>
  <c r="AD167" i="9"/>
  <c r="AY166" i="9"/>
  <c r="AX166" i="9"/>
  <c r="AW166" i="9"/>
  <c r="AV166" i="9"/>
  <c r="AU166" i="9"/>
  <c r="AT166" i="9"/>
  <c r="AS166" i="9"/>
  <c r="AR166" i="9"/>
  <c r="AQ166" i="9"/>
  <c r="AP166" i="9"/>
  <c r="AO166" i="9"/>
  <c r="AN166" i="9"/>
  <c r="AM166" i="9"/>
  <c r="AL166" i="9"/>
  <c r="AK166" i="9"/>
  <c r="AJ166" i="9"/>
  <c r="AI166" i="9"/>
  <c r="AH166" i="9"/>
  <c r="AG166" i="9"/>
  <c r="AF166" i="9"/>
  <c r="AE166" i="9"/>
  <c r="AY165" i="9"/>
  <c r="AX165" i="9"/>
  <c r="AW165" i="9"/>
  <c r="AV165" i="9"/>
  <c r="AU165" i="9"/>
  <c r="AT165" i="9"/>
  <c r="AS165" i="9"/>
  <c r="AR165" i="9"/>
  <c r="AQ165" i="9"/>
  <c r="AP165" i="9"/>
  <c r="AO165" i="9"/>
  <c r="AN165" i="9"/>
  <c r="AM165" i="9"/>
  <c r="AL165" i="9"/>
  <c r="AK165" i="9"/>
  <c r="AJ165" i="9"/>
  <c r="AI165" i="9"/>
  <c r="AH165" i="9"/>
  <c r="AG165" i="9"/>
  <c r="AF165" i="9"/>
  <c r="AY164" i="9"/>
  <c r="AX164" i="9"/>
  <c r="AW164" i="9"/>
  <c r="AV164" i="9"/>
  <c r="AU164" i="9"/>
  <c r="AT164" i="9"/>
  <c r="AS164" i="9"/>
  <c r="AR164" i="9"/>
  <c r="AQ164" i="9"/>
  <c r="AP164" i="9"/>
  <c r="AO164" i="9"/>
  <c r="AN164" i="9"/>
  <c r="AM164" i="9"/>
  <c r="AL164" i="9"/>
  <c r="AK164" i="9"/>
  <c r="AJ164" i="9"/>
  <c r="AI164" i="9"/>
  <c r="AH164" i="9"/>
  <c r="AG164" i="9"/>
  <c r="AY163" i="9"/>
  <c r="AX163" i="9"/>
  <c r="AW163" i="9"/>
  <c r="AV163" i="9"/>
  <c r="AU163" i="9"/>
  <c r="AT163" i="9"/>
  <c r="AS163" i="9"/>
  <c r="AR163" i="9"/>
  <c r="AQ163" i="9"/>
  <c r="AP163" i="9"/>
  <c r="AO163" i="9"/>
  <c r="AN163" i="9"/>
  <c r="AM163" i="9"/>
  <c r="AL163" i="9"/>
  <c r="AK163" i="9"/>
  <c r="AJ163" i="9"/>
  <c r="AI163" i="9"/>
  <c r="AH163" i="9"/>
  <c r="AY162" i="9"/>
  <c r="AX162" i="9"/>
  <c r="AW162" i="9"/>
  <c r="AV162" i="9"/>
  <c r="AU162" i="9"/>
  <c r="AT162" i="9"/>
  <c r="AS162" i="9"/>
  <c r="AR162" i="9"/>
  <c r="AQ162" i="9"/>
  <c r="AP162" i="9"/>
  <c r="AO162" i="9"/>
  <c r="AN162" i="9"/>
  <c r="AM162" i="9"/>
  <c r="AL162" i="9"/>
  <c r="AK162" i="9"/>
  <c r="AJ162" i="9"/>
  <c r="AI162" i="9"/>
  <c r="AY161" i="9"/>
  <c r="AX161" i="9"/>
  <c r="AW161" i="9"/>
  <c r="AV161" i="9"/>
  <c r="AU161" i="9"/>
  <c r="AT161" i="9"/>
  <c r="AS161" i="9"/>
  <c r="AR161" i="9"/>
  <c r="AQ161" i="9"/>
  <c r="AP161" i="9"/>
  <c r="AO161" i="9"/>
  <c r="AN161" i="9"/>
  <c r="AM161" i="9"/>
  <c r="AL161" i="9"/>
  <c r="AK161" i="9"/>
  <c r="AJ161" i="9"/>
  <c r="AY160" i="9"/>
  <c r="AX160" i="9"/>
  <c r="AW160" i="9"/>
  <c r="AV160" i="9"/>
  <c r="AU160" i="9"/>
  <c r="AT160" i="9"/>
  <c r="AS160" i="9"/>
  <c r="AR160" i="9"/>
  <c r="AQ160" i="9"/>
  <c r="AP160" i="9"/>
  <c r="AO160" i="9"/>
  <c r="AN160" i="9"/>
  <c r="AM160" i="9"/>
  <c r="AL160" i="9"/>
  <c r="AK160" i="9"/>
  <c r="AY159" i="9"/>
  <c r="AX159" i="9"/>
  <c r="AW159" i="9"/>
  <c r="AV159" i="9"/>
  <c r="AU159" i="9"/>
  <c r="AT159" i="9"/>
  <c r="AS159" i="9"/>
  <c r="AR159" i="9"/>
  <c r="AQ159" i="9"/>
  <c r="AP159" i="9"/>
  <c r="AO159" i="9"/>
  <c r="AN159" i="9"/>
  <c r="AM159" i="9"/>
  <c r="AL159" i="9"/>
  <c r="AY158" i="9"/>
  <c r="AX158" i="9"/>
  <c r="AW158" i="9"/>
  <c r="AV158" i="9"/>
  <c r="AU158" i="9"/>
  <c r="AT158" i="9"/>
  <c r="AS158" i="9"/>
  <c r="AR158" i="9"/>
  <c r="AQ158" i="9"/>
  <c r="AP158" i="9"/>
  <c r="AO158" i="9"/>
  <c r="AN158" i="9"/>
  <c r="AM158" i="9"/>
  <c r="AY157" i="9"/>
  <c r="AX157" i="9"/>
  <c r="AW157" i="9"/>
  <c r="AV157" i="9"/>
  <c r="AU157" i="9"/>
  <c r="AT157" i="9"/>
  <c r="AS157" i="9"/>
  <c r="AR157" i="9"/>
  <c r="AQ157" i="9"/>
  <c r="AP157" i="9"/>
  <c r="AO157" i="9"/>
  <c r="AN157" i="9"/>
  <c r="AY156" i="9"/>
  <c r="AX156" i="9"/>
  <c r="AW156" i="9"/>
  <c r="AV156" i="9"/>
  <c r="AU156" i="9"/>
  <c r="AT156" i="9"/>
  <c r="AS156" i="9"/>
  <c r="AR156" i="9"/>
  <c r="AQ156" i="9"/>
  <c r="AP156" i="9"/>
  <c r="AO156" i="9"/>
  <c r="AY155" i="9"/>
  <c r="AX155" i="9"/>
  <c r="AW155" i="9"/>
  <c r="AV155" i="9"/>
  <c r="AU155" i="9"/>
  <c r="AT155" i="9"/>
  <c r="AS155" i="9"/>
  <c r="AR155" i="9"/>
  <c r="AQ155" i="9"/>
  <c r="AP155" i="9"/>
  <c r="AY154" i="9"/>
  <c r="AX154" i="9"/>
  <c r="AW154" i="9"/>
  <c r="AV154" i="9"/>
  <c r="AU154" i="9"/>
  <c r="AT154" i="9"/>
  <c r="AS154" i="9"/>
  <c r="AR154" i="9"/>
  <c r="AQ154" i="9"/>
  <c r="AY153" i="9"/>
  <c r="AX153" i="9"/>
  <c r="AW153" i="9"/>
  <c r="AV153" i="9"/>
  <c r="AU153" i="9"/>
  <c r="AT153" i="9"/>
  <c r="AS153" i="9"/>
  <c r="AR153" i="9"/>
  <c r="AY152" i="9"/>
  <c r="AX152" i="9"/>
  <c r="AW152" i="9"/>
  <c r="AV152" i="9"/>
  <c r="AU152" i="9"/>
  <c r="AT152" i="9"/>
  <c r="AS152" i="9"/>
  <c r="AY151" i="9"/>
  <c r="AX151" i="9"/>
  <c r="AW151" i="9"/>
  <c r="AV151" i="9"/>
  <c r="AU151" i="9"/>
  <c r="AT151" i="9"/>
  <c r="AY150" i="9"/>
  <c r="AX150" i="9"/>
  <c r="AW150" i="9"/>
  <c r="AV150" i="9"/>
  <c r="AU150" i="9"/>
  <c r="AY149" i="9"/>
  <c r="AX149" i="9"/>
  <c r="AW149" i="9"/>
  <c r="AV149" i="9"/>
  <c r="AY148" i="9"/>
  <c r="AX148" i="9"/>
  <c r="AW148" i="9"/>
  <c r="AY147" i="9"/>
  <c r="AX147" i="9"/>
  <c r="AY146" i="9"/>
  <c r="D192" i="9"/>
  <c r="D189" i="9"/>
  <c r="D188" i="9"/>
  <c r="D187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E68" i="7"/>
  <c r="B197" i="9" l="1"/>
  <c r="N83" i="9"/>
  <c r="H20" i="9"/>
  <c r="H22" i="9"/>
  <c r="B145" i="9"/>
  <c r="D21" i="9"/>
  <c r="D183" i="9"/>
  <c r="Q235" i="9" s="1"/>
  <c r="D191" i="9"/>
  <c r="AE243" i="9" s="1"/>
  <c r="E191" i="9"/>
  <c r="D244" i="9"/>
  <c r="BA192" i="9"/>
  <c r="E21" i="9"/>
  <c r="F21" i="9"/>
  <c r="M241" i="9"/>
  <c r="U241" i="9"/>
  <c r="AC241" i="9"/>
  <c r="AK241" i="9"/>
  <c r="AS241" i="9"/>
  <c r="D239" i="9"/>
  <c r="BA187" i="9"/>
  <c r="D240" i="9"/>
  <c r="BA188" i="9"/>
  <c r="D241" i="9"/>
  <c r="BA189" i="9"/>
  <c r="E189" i="9"/>
  <c r="Q239" i="9"/>
  <c r="Y239" i="9"/>
  <c r="AG239" i="9"/>
  <c r="AO239" i="9"/>
  <c r="AW239" i="9"/>
  <c r="K239" i="9"/>
  <c r="S239" i="9"/>
  <c r="AA239" i="9"/>
  <c r="AI239" i="9"/>
  <c r="AQ239" i="9"/>
  <c r="AY239" i="9"/>
  <c r="O241" i="9"/>
  <c r="W241" i="9"/>
  <c r="AE241" i="9"/>
  <c r="AM241" i="9"/>
  <c r="AU241" i="9"/>
  <c r="O240" i="9"/>
  <c r="W240" i="9"/>
  <c r="AE240" i="9"/>
  <c r="AM240" i="9"/>
  <c r="AU240" i="9"/>
  <c r="I240" i="9"/>
  <c r="Q240" i="9"/>
  <c r="Y240" i="9"/>
  <c r="AG240" i="9"/>
  <c r="AO240" i="9"/>
  <c r="AW240" i="9"/>
  <c r="L244" i="9"/>
  <c r="T244" i="9"/>
  <c r="AB244" i="9"/>
  <c r="AJ244" i="9"/>
  <c r="AR244" i="9"/>
  <c r="J239" i="9"/>
  <c r="R239" i="9"/>
  <c r="Z239" i="9"/>
  <c r="AH239" i="9"/>
  <c r="AP239" i="9"/>
  <c r="AX239" i="9"/>
  <c r="P240" i="9"/>
  <c r="X240" i="9"/>
  <c r="AF240" i="9"/>
  <c r="AN240" i="9"/>
  <c r="AV240" i="9"/>
  <c r="N241" i="9"/>
  <c r="V241" i="9"/>
  <c r="E244" i="9"/>
  <c r="M244" i="9"/>
  <c r="U244" i="9"/>
  <c r="AC244" i="9"/>
  <c r="AK244" i="9"/>
  <c r="AS244" i="9"/>
  <c r="L239" i="9"/>
  <c r="T239" i="9"/>
  <c r="AB239" i="9"/>
  <c r="AJ239" i="9"/>
  <c r="AR239" i="9"/>
  <c r="J240" i="9"/>
  <c r="R240" i="9"/>
  <c r="Z240" i="9"/>
  <c r="AH240" i="9"/>
  <c r="AP240" i="9"/>
  <c r="AX240" i="9"/>
  <c r="H241" i="9"/>
  <c r="P241" i="9"/>
  <c r="X241" i="9"/>
  <c r="G244" i="9"/>
  <c r="O244" i="9"/>
  <c r="M239" i="9"/>
  <c r="U239" i="9"/>
  <c r="AC239" i="9"/>
  <c r="AK239" i="9"/>
  <c r="AS239" i="9"/>
  <c r="K240" i="9"/>
  <c r="S240" i="9"/>
  <c r="AA240" i="9"/>
  <c r="AI240" i="9"/>
  <c r="AQ240" i="9"/>
  <c r="AY240" i="9"/>
  <c r="I241" i="9"/>
  <c r="Q241" i="9"/>
  <c r="Y241" i="9"/>
  <c r="AG241" i="9"/>
  <c r="AO241" i="9"/>
  <c r="AW241" i="9"/>
  <c r="N239" i="9"/>
  <c r="V239" i="9"/>
  <c r="AD239" i="9"/>
  <c r="AL239" i="9"/>
  <c r="AT239" i="9"/>
  <c r="L240" i="9"/>
  <c r="T240" i="9"/>
  <c r="AB240" i="9"/>
  <c r="AJ240" i="9"/>
  <c r="AR240" i="9"/>
  <c r="J241" i="9"/>
  <c r="R241" i="9"/>
  <c r="Z241" i="9"/>
  <c r="AH241" i="9"/>
  <c r="AP241" i="9"/>
  <c r="AX241" i="9"/>
  <c r="O239" i="9"/>
  <c r="W239" i="9"/>
  <c r="AE239" i="9"/>
  <c r="AM239" i="9"/>
  <c r="AU239" i="9"/>
  <c r="M240" i="9"/>
  <c r="U240" i="9"/>
  <c r="AC240" i="9"/>
  <c r="AK240" i="9"/>
  <c r="AS240" i="9"/>
  <c r="K241" i="9"/>
  <c r="S241" i="9"/>
  <c r="AA241" i="9"/>
  <c r="AI241" i="9"/>
  <c r="AQ241" i="9"/>
  <c r="AY241" i="9"/>
  <c r="P239" i="9"/>
  <c r="X239" i="9"/>
  <c r="AF239" i="9"/>
  <c r="AN239" i="9"/>
  <c r="AV239" i="9"/>
  <c r="N240" i="9"/>
  <c r="V240" i="9"/>
  <c r="AD240" i="9"/>
  <c r="AL240" i="9"/>
  <c r="AT240" i="9"/>
  <c r="L241" i="9"/>
  <c r="T241" i="9"/>
  <c r="AB241" i="9"/>
  <c r="AJ241" i="9"/>
  <c r="AR241" i="9"/>
  <c r="K244" i="9"/>
  <c r="S244" i="9"/>
  <c r="AA244" i="9"/>
  <c r="AI244" i="9"/>
  <c r="AQ244" i="9"/>
  <c r="AY244" i="9"/>
  <c r="F244" i="9"/>
  <c r="N244" i="9"/>
  <c r="V244" i="9"/>
  <c r="AD244" i="9"/>
  <c r="AL244" i="9"/>
  <c r="AT244" i="9"/>
  <c r="W244" i="9"/>
  <c r="AE244" i="9"/>
  <c r="AM244" i="9"/>
  <c r="AU244" i="9"/>
  <c r="AD241" i="9"/>
  <c r="AL241" i="9"/>
  <c r="AT241" i="9"/>
  <c r="H244" i="9"/>
  <c r="P244" i="9"/>
  <c r="X244" i="9"/>
  <c r="AF244" i="9"/>
  <c r="AN244" i="9"/>
  <c r="AV244" i="9"/>
  <c r="I244" i="9"/>
  <c r="Q244" i="9"/>
  <c r="Y244" i="9"/>
  <c r="AG244" i="9"/>
  <c r="AO244" i="9"/>
  <c r="AW244" i="9"/>
  <c r="AF241" i="9"/>
  <c r="AN241" i="9"/>
  <c r="AV241" i="9"/>
  <c r="J244" i="9"/>
  <c r="R244" i="9"/>
  <c r="Z244" i="9"/>
  <c r="AH244" i="9"/>
  <c r="AP244" i="9"/>
  <c r="AX244" i="9"/>
  <c r="F60" i="7"/>
  <c r="F57" i="7" s="1"/>
  <c r="Q68" i="7"/>
  <c r="R68" i="7"/>
  <c r="S68" i="7"/>
  <c r="T68" i="7"/>
  <c r="AI26" i="7"/>
  <c r="AK28" i="7" s="1"/>
  <c r="AI28" i="7"/>
  <c r="AJ28" i="7"/>
  <c r="AH28" i="7"/>
  <c r="O83" i="9" l="1"/>
  <c r="G21" i="9"/>
  <c r="J20" i="9"/>
  <c r="J22" i="9"/>
  <c r="I20" i="9"/>
  <c r="I22" i="9"/>
  <c r="AD243" i="9"/>
  <c r="W243" i="9"/>
  <c r="P243" i="9"/>
  <c r="M243" i="9"/>
  <c r="AY243" i="9"/>
  <c r="J243" i="9"/>
  <c r="X243" i="9"/>
  <c r="AQ243" i="9"/>
  <c r="X235" i="9"/>
  <c r="AL235" i="9"/>
  <c r="H243" i="9"/>
  <c r="AJ243" i="9"/>
  <c r="AA243" i="9"/>
  <c r="AO243" i="9"/>
  <c r="AB243" i="9"/>
  <c r="S243" i="9"/>
  <c r="AX243" i="9"/>
  <c r="Y243" i="9"/>
  <c r="AI243" i="9"/>
  <c r="T243" i="9"/>
  <c r="K243" i="9"/>
  <c r="AP243" i="9"/>
  <c r="I243" i="9"/>
  <c r="AS243" i="9"/>
  <c r="V243" i="9"/>
  <c r="AR243" i="9"/>
  <c r="L243" i="9"/>
  <c r="AH243" i="9"/>
  <c r="AV243" i="9"/>
  <c r="AT243" i="9"/>
  <c r="AK243" i="9"/>
  <c r="Z243" i="9"/>
  <c r="AF243" i="9"/>
  <c r="AJ235" i="9"/>
  <c r="AL243" i="9"/>
  <c r="AC243" i="9"/>
  <c r="AM243" i="9"/>
  <c r="O243" i="9"/>
  <c r="AW243" i="9"/>
  <c r="F243" i="9"/>
  <c r="G243" i="9"/>
  <c r="R235" i="9"/>
  <c r="AG243" i="9"/>
  <c r="N243" i="9"/>
  <c r="U243" i="9"/>
  <c r="AU243" i="9"/>
  <c r="R243" i="9"/>
  <c r="AN243" i="9"/>
  <c r="Q243" i="9"/>
  <c r="E243" i="9"/>
  <c r="P235" i="9"/>
  <c r="AD235" i="9"/>
  <c r="AB235" i="9"/>
  <c r="AY235" i="9"/>
  <c r="AU235" i="9"/>
  <c r="V235" i="9"/>
  <c r="T235" i="9"/>
  <c r="AQ235" i="9"/>
  <c r="AX235" i="9"/>
  <c r="AO235" i="9"/>
  <c r="AA235" i="9"/>
  <c r="AM235" i="9"/>
  <c r="N235" i="9"/>
  <c r="AS235" i="9"/>
  <c r="AW235" i="9"/>
  <c r="AE235" i="9"/>
  <c r="AK235" i="9"/>
  <c r="AV235" i="9"/>
  <c r="W235" i="9"/>
  <c r="AC235" i="9"/>
  <c r="AP235" i="9"/>
  <c r="AG235" i="9"/>
  <c r="S235" i="9"/>
  <c r="AI235" i="9"/>
  <c r="AN235" i="9"/>
  <c r="O235" i="9"/>
  <c r="U235" i="9"/>
  <c r="AH235" i="9"/>
  <c r="Y235" i="9"/>
  <c r="AF235" i="9"/>
  <c r="AT235" i="9"/>
  <c r="AR235" i="9"/>
  <c r="Z235" i="9"/>
  <c r="E188" i="9"/>
  <c r="E240" i="9" s="1"/>
  <c r="D181" i="9"/>
  <c r="E241" i="9"/>
  <c r="D243" i="9"/>
  <c r="BA191" i="9"/>
  <c r="B148" i="9"/>
  <c r="B147" i="9"/>
  <c r="E187" i="9"/>
  <c r="K21" i="9"/>
  <c r="D22" i="9"/>
  <c r="E183" i="9"/>
  <c r="E235" i="9" s="1"/>
  <c r="B146" i="9"/>
  <c r="J21" i="9"/>
  <c r="D235" i="9"/>
  <c r="BA183" i="9"/>
  <c r="G60" i="7"/>
  <c r="G57" i="7" s="1"/>
  <c r="AJ26" i="7"/>
  <c r="E239" i="9" l="1"/>
  <c r="P83" i="9"/>
  <c r="K22" i="9"/>
  <c r="K20" i="9"/>
  <c r="F189" i="9"/>
  <c r="F241" i="9" s="1"/>
  <c r="G189" i="9"/>
  <c r="G241" i="9" s="1"/>
  <c r="F183" i="9"/>
  <c r="F235" i="9" s="1"/>
  <c r="D145" i="9"/>
  <c r="D139" i="9"/>
  <c r="D233" i="9"/>
  <c r="BA181" i="9"/>
  <c r="AC233" i="9"/>
  <c r="AE233" i="9"/>
  <c r="AT233" i="9"/>
  <c r="Q233" i="9"/>
  <c r="R233" i="9"/>
  <c r="AY233" i="9"/>
  <c r="AK233" i="9"/>
  <c r="AM233" i="9"/>
  <c r="Y233" i="9"/>
  <c r="Z233" i="9"/>
  <c r="AJ233" i="9"/>
  <c r="W233" i="9"/>
  <c r="AS233" i="9"/>
  <c r="AU233" i="9"/>
  <c r="P233" i="9"/>
  <c r="AG233" i="9"/>
  <c r="AH233" i="9"/>
  <c r="T233" i="9"/>
  <c r="AA233" i="9"/>
  <c r="AL233" i="9"/>
  <c r="X233" i="9"/>
  <c r="AO233" i="9"/>
  <c r="AP233" i="9"/>
  <c r="AB233" i="9"/>
  <c r="AF233" i="9"/>
  <c r="AW233" i="9"/>
  <c r="AX233" i="9"/>
  <c r="S233" i="9"/>
  <c r="AR233" i="9"/>
  <c r="AQ233" i="9"/>
  <c r="V233" i="9"/>
  <c r="AN233" i="9"/>
  <c r="AD233" i="9"/>
  <c r="AV233" i="9"/>
  <c r="AI233" i="9"/>
  <c r="U233" i="9"/>
  <c r="B151" i="9"/>
  <c r="B152" i="9"/>
  <c r="F22" i="9"/>
  <c r="E181" i="9"/>
  <c r="E22" i="9"/>
  <c r="H21" i="9"/>
  <c r="F188" i="9"/>
  <c r="F240" i="9" s="1"/>
  <c r="F187" i="9"/>
  <c r="H60" i="7"/>
  <c r="H57" i="7" s="1"/>
  <c r="AK26" i="7"/>
  <c r="AL28" i="7"/>
  <c r="P68" i="7"/>
  <c r="F69" i="7"/>
  <c r="F70" i="7"/>
  <c r="G70" i="7" s="1"/>
  <c r="H70" i="7" s="1"/>
  <c r="I70" i="7" s="1"/>
  <c r="J70" i="7" s="1"/>
  <c r="K70" i="7" s="1"/>
  <c r="L70" i="7" s="1"/>
  <c r="M70" i="7" s="1"/>
  <c r="N70" i="7" s="1"/>
  <c r="O70" i="7" s="1"/>
  <c r="F71" i="7"/>
  <c r="G71" i="7" s="1"/>
  <c r="H71" i="7" s="1"/>
  <c r="I71" i="7" s="1"/>
  <c r="J71" i="7" s="1"/>
  <c r="K71" i="7" s="1"/>
  <c r="L71" i="7" s="1"/>
  <c r="M71" i="7" s="1"/>
  <c r="N71" i="7" s="1"/>
  <c r="O71" i="7" s="1"/>
  <c r="F239" i="9" l="1"/>
  <c r="E233" i="9"/>
  <c r="D24" i="9"/>
  <c r="D26" i="9"/>
  <c r="Q83" i="9"/>
  <c r="L20" i="9"/>
  <c r="L22" i="9"/>
  <c r="E139" i="9"/>
  <c r="E145" i="9"/>
  <c r="D147" i="9"/>
  <c r="D197" i="9"/>
  <c r="BA145" i="9"/>
  <c r="D148" i="9"/>
  <c r="B149" i="9"/>
  <c r="G183" i="9"/>
  <c r="G235" i="9" s="1"/>
  <c r="F181" i="9"/>
  <c r="G188" i="9"/>
  <c r="G240" i="9" s="1"/>
  <c r="H188" i="9"/>
  <c r="H240" i="9" s="1"/>
  <c r="G187" i="9"/>
  <c r="I21" i="9"/>
  <c r="L21" i="9"/>
  <c r="D146" i="9"/>
  <c r="I60" i="7"/>
  <c r="I57" i="7" s="1"/>
  <c r="AL26" i="7"/>
  <c r="AM28" i="7"/>
  <c r="F68" i="7"/>
  <c r="G69" i="7"/>
  <c r="H69" i="7" s="1"/>
  <c r="H68" i="7" s="1"/>
  <c r="G255" i="9" l="1"/>
  <c r="G239" i="9"/>
  <c r="F233" i="9"/>
  <c r="E197" i="9"/>
  <c r="E24" i="9"/>
  <c r="E26" i="9"/>
  <c r="R83" i="9"/>
  <c r="M22" i="9"/>
  <c r="M20" i="9"/>
  <c r="M21" i="9"/>
  <c r="E147" i="9"/>
  <c r="E199" i="9" s="1"/>
  <c r="D199" i="9"/>
  <c r="BA147" i="9"/>
  <c r="AY199" i="9"/>
  <c r="AX199" i="9"/>
  <c r="E146" i="9"/>
  <c r="E198" i="9" s="1"/>
  <c r="D198" i="9"/>
  <c r="BA146" i="9"/>
  <c r="AY198" i="9"/>
  <c r="B153" i="9"/>
  <c r="E148" i="9"/>
  <c r="E200" i="9" s="1"/>
  <c r="F145" i="9"/>
  <c r="F139" i="9"/>
  <c r="D151" i="9"/>
  <c r="D152" i="9"/>
  <c r="B150" i="9"/>
  <c r="G181" i="9"/>
  <c r="D200" i="9"/>
  <c r="BA148" i="9"/>
  <c r="AX200" i="9"/>
  <c r="AW200" i="9"/>
  <c r="AY200" i="9"/>
  <c r="H183" i="9"/>
  <c r="H235" i="9" s="1"/>
  <c r="H187" i="9"/>
  <c r="H255" i="9" s="1"/>
  <c r="I187" i="9"/>
  <c r="I255" i="9" s="1"/>
  <c r="N21" i="9"/>
  <c r="J60" i="7"/>
  <c r="J57" i="7" s="1"/>
  <c r="G68" i="7"/>
  <c r="AN28" i="7"/>
  <c r="AM26" i="7"/>
  <c r="I69" i="7"/>
  <c r="J69" i="7" s="1"/>
  <c r="I239" i="9" l="1"/>
  <c r="H239" i="9"/>
  <c r="G233" i="9"/>
  <c r="F197" i="9"/>
  <c r="F24" i="9"/>
  <c r="F26" i="9"/>
  <c r="S83" i="9"/>
  <c r="N20" i="9"/>
  <c r="N22" i="9"/>
  <c r="I183" i="9"/>
  <c r="I235" i="9" s="1"/>
  <c r="G139" i="9"/>
  <c r="G145" i="9"/>
  <c r="F147" i="9"/>
  <c r="F199" i="9" s="1"/>
  <c r="F146" i="9"/>
  <c r="F198" i="9" s="1"/>
  <c r="E152" i="9"/>
  <c r="E204" i="9" s="1"/>
  <c r="F148" i="9"/>
  <c r="F200" i="9" s="1"/>
  <c r="D149" i="9"/>
  <c r="B155" i="9"/>
  <c r="D204" i="9"/>
  <c r="BA152" i="9"/>
  <c r="AV204" i="9"/>
  <c r="AU204" i="9"/>
  <c r="AX204" i="9"/>
  <c r="AW204" i="9"/>
  <c r="AS204" i="9"/>
  <c r="AT204" i="9"/>
  <c r="AY204" i="9"/>
  <c r="B154" i="9"/>
  <c r="E151" i="9"/>
  <c r="H181" i="9"/>
  <c r="D203" i="9"/>
  <c r="BA151" i="9"/>
  <c r="AU203" i="9"/>
  <c r="AX203" i="9"/>
  <c r="AW203" i="9"/>
  <c r="AV203" i="9"/>
  <c r="AT203" i="9"/>
  <c r="AY203" i="9"/>
  <c r="K60" i="7"/>
  <c r="K57" i="7" s="1"/>
  <c r="AO28" i="7"/>
  <c r="AN26" i="7"/>
  <c r="I68" i="7"/>
  <c r="K69" i="7"/>
  <c r="J68" i="7"/>
  <c r="H233" i="9" l="1"/>
  <c r="E203" i="9"/>
  <c r="G197" i="9"/>
  <c r="G24" i="9"/>
  <c r="G26" i="9"/>
  <c r="T83" i="9"/>
  <c r="O21" i="9"/>
  <c r="O22" i="9"/>
  <c r="O20" i="9"/>
  <c r="D153" i="9"/>
  <c r="D201" i="9"/>
  <c r="BA149" i="9"/>
  <c r="AV201" i="9"/>
  <c r="AY201" i="9"/>
  <c r="AW201" i="9"/>
  <c r="AX201" i="9"/>
  <c r="D150" i="9"/>
  <c r="D248" i="9" s="1"/>
  <c r="G148" i="9"/>
  <c r="G200" i="9" s="1"/>
  <c r="J183" i="9"/>
  <c r="J235" i="9" s="1"/>
  <c r="G147" i="9"/>
  <c r="G199" i="9" s="1"/>
  <c r="I181" i="9"/>
  <c r="F152" i="9"/>
  <c r="F204" i="9" s="1"/>
  <c r="E149" i="9"/>
  <c r="H145" i="9"/>
  <c r="H139" i="9"/>
  <c r="B156" i="9"/>
  <c r="F151" i="9"/>
  <c r="G146" i="9"/>
  <c r="G198" i="9" s="1"/>
  <c r="L60" i="7"/>
  <c r="L57" i="7" s="1"/>
  <c r="AP28" i="7"/>
  <c r="AO26" i="7"/>
  <c r="L69" i="7"/>
  <c r="K68" i="7"/>
  <c r="I233" i="9" l="1"/>
  <c r="F203" i="9"/>
  <c r="E201" i="9"/>
  <c r="H197" i="9"/>
  <c r="H24" i="9"/>
  <c r="H26" i="9"/>
  <c r="U83" i="9"/>
  <c r="P21" i="9"/>
  <c r="P22" i="9"/>
  <c r="P20" i="9"/>
  <c r="B157" i="9"/>
  <c r="H146" i="9"/>
  <c r="H198" i="9" s="1"/>
  <c r="H148" i="9"/>
  <c r="H200" i="9" s="1"/>
  <c r="D155" i="9"/>
  <c r="J181" i="9"/>
  <c r="G151" i="9"/>
  <c r="H147" i="9"/>
  <c r="H199" i="9" s="1"/>
  <c r="E150" i="9"/>
  <c r="E202" i="9" s="1"/>
  <c r="F149" i="9"/>
  <c r="D202" i="9"/>
  <c r="BA150" i="9"/>
  <c r="AY202" i="9"/>
  <c r="AX202" i="9"/>
  <c r="AW202" i="9"/>
  <c r="AU202" i="9"/>
  <c r="AV202" i="9"/>
  <c r="E153" i="9"/>
  <c r="I145" i="9"/>
  <c r="I139" i="9"/>
  <c r="G152" i="9"/>
  <c r="G204" i="9" s="1"/>
  <c r="D205" i="9"/>
  <c r="BA153" i="9"/>
  <c r="AT205" i="9"/>
  <c r="AS205" i="9"/>
  <c r="AV205" i="9"/>
  <c r="AX205" i="9"/>
  <c r="AW205" i="9"/>
  <c r="AU205" i="9"/>
  <c r="AY205" i="9"/>
  <c r="AR205" i="9"/>
  <c r="D154" i="9"/>
  <c r="K183" i="9"/>
  <c r="K235" i="9" s="1"/>
  <c r="M60" i="7"/>
  <c r="M57" i="7" s="1"/>
  <c r="AP26" i="7"/>
  <c r="AQ28" i="7"/>
  <c r="M69" i="7"/>
  <c r="L68" i="7"/>
  <c r="J233" i="9" l="1"/>
  <c r="E205" i="9"/>
  <c r="G203" i="9"/>
  <c r="E248" i="9"/>
  <c r="F201" i="9"/>
  <c r="I197" i="9"/>
  <c r="I24" i="9"/>
  <c r="I26" i="9"/>
  <c r="V83" i="9"/>
  <c r="Q22" i="9"/>
  <c r="Q20" i="9"/>
  <c r="E154" i="9"/>
  <c r="E206" i="9" s="1"/>
  <c r="F150" i="9"/>
  <c r="F202" i="9" s="1"/>
  <c r="K181" i="9"/>
  <c r="I146" i="9"/>
  <c r="I198" i="9" s="1"/>
  <c r="I147" i="9"/>
  <c r="I199" i="9" s="1"/>
  <c r="D206" i="9"/>
  <c r="BA154" i="9"/>
  <c r="AY206" i="9"/>
  <c r="AU206" i="9"/>
  <c r="AW206" i="9"/>
  <c r="AR206" i="9"/>
  <c r="AT206" i="9"/>
  <c r="AX206" i="9"/>
  <c r="AV206" i="9"/>
  <c r="AQ206" i="9"/>
  <c r="AS206" i="9"/>
  <c r="H151" i="9"/>
  <c r="F153" i="9"/>
  <c r="E155" i="9"/>
  <c r="E207" i="9" s="1"/>
  <c r="H152" i="9"/>
  <c r="H204" i="9" s="1"/>
  <c r="L183" i="9"/>
  <c r="L235" i="9" s="1"/>
  <c r="M183" i="9"/>
  <c r="M235" i="9" s="1"/>
  <c r="G149" i="9"/>
  <c r="D207" i="9"/>
  <c r="BA155" i="9"/>
  <c r="AV207" i="9"/>
  <c r="AS207" i="9"/>
  <c r="AU207" i="9"/>
  <c r="AQ207" i="9"/>
  <c r="AP207" i="9"/>
  <c r="AT207" i="9"/>
  <c r="AY207" i="9"/>
  <c r="AX207" i="9"/>
  <c r="AR207" i="9"/>
  <c r="AW207" i="9"/>
  <c r="D156" i="9"/>
  <c r="D249" i="9" s="1"/>
  <c r="Q21" i="9"/>
  <c r="J145" i="9"/>
  <c r="J139" i="9"/>
  <c r="I148" i="9"/>
  <c r="I200" i="9" s="1"/>
  <c r="N60" i="7"/>
  <c r="N57" i="7" s="1"/>
  <c r="AQ26" i="7"/>
  <c r="AR28" i="7"/>
  <c r="M68" i="7"/>
  <c r="N69" i="7"/>
  <c r="K233" i="9" l="1"/>
  <c r="F205" i="9"/>
  <c r="H203" i="9"/>
  <c r="F248" i="9"/>
  <c r="J197" i="9"/>
  <c r="G201" i="9"/>
  <c r="J24" i="9"/>
  <c r="J26" i="9"/>
  <c r="W83" i="9"/>
  <c r="R21" i="9"/>
  <c r="R20" i="9"/>
  <c r="R22" i="9"/>
  <c r="D157" i="9"/>
  <c r="G150" i="9"/>
  <c r="G202" i="9" s="1"/>
  <c r="I152" i="9"/>
  <c r="I204" i="9" s="1"/>
  <c r="I151" i="9"/>
  <c r="F154" i="9"/>
  <c r="F206" i="9" s="1"/>
  <c r="B159" i="9"/>
  <c r="D208" i="9"/>
  <c r="BA156" i="9"/>
  <c r="AO208" i="9"/>
  <c r="AR208" i="9"/>
  <c r="AU208" i="9"/>
  <c r="AW208" i="9"/>
  <c r="AT208" i="9"/>
  <c r="AV208" i="9"/>
  <c r="AQ208" i="9"/>
  <c r="AS208" i="9"/>
  <c r="AY208" i="9"/>
  <c r="AP208" i="9"/>
  <c r="AX208" i="9"/>
  <c r="H149" i="9"/>
  <c r="F155" i="9"/>
  <c r="F207" i="9" s="1"/>
  <c r="J148" i="9"/>
  <c r="J200" i="9" s="1"/>
  <c r="J146" i="9"/>
  <c r="J198" i="9" s="1"/>
  <c r="J147" i="9"/>
  <c r="J199" i="9" s="1"/>
  <c r="E156" i="9"/>
  <c r="E208" i="9" s="1"/>
  <c r="K145" i="9"/>
  <c r="K139" i="9"/>
  <c r="B158" i="9"/>
  <c r="G153" i="9"/>
  <c r="L181" i="9"/>
  <c r="O60" i="7"/>
  <c r="O57" i="7" s="1"/>
  <c r="AS28" i="7"/>
  <c r="AR26" i="7"/>
  <c r="AS26" i="7" s="1"/>
  <c r="N68" i="7"/>
  <c r="O69" i="7"/>
  <c r="O68" i="7" s="1"/>
  <c r="L233" i="9" l="1"/>
  <c r="G205" i="9"/>
  <c r="I203" i="9"/>
  <c r="E249" i="9"/>
  <c r="G248" i="9"/>
  <c r="H201" i="9"/>
  <c r="K197" i="9"/>
  <c r="K24" i="9"/>
  <c r="K26" i="9"/>
  <c r="X83" i="9"/>
  <c r="S20" i="9"/>
  <c r="S22" i="9"/>
  <c r="M181" i="9"/>
  <c r="F156" i="9"/>
  <c r="F208" i="9" s="1"/>
  <c r="J152" i="9"/>
  <c r="J204" i="9" s="1"/>
  <c r="S21" i="9"/>
  <c r="K148" i="9"/>
  <c r="K200" i="9" s="1"/>
  <c r="G154" i="9"/>
  <c r="G206" i="9" s="1"/>
  <c r="J151" i="9"/>
  <c r="E157" i="9"/>
  <c r="I149" i="9"/>
  <c r="D209" i="9"/>
  <c r="BA157" i="9"/>
  <c r="AP209" i="9"/>
  <c r="AS209" i="9"/>
  <c r="AX209" i="9"/>
  <c r="AR209" i="9"/>
  <c r="AU209" i="9"/>
  <c r="AN209" i="9"/>
  <c r="AQ209" i="9"/>
  <c r="AV209" i="9"/>
  <c r="AO209" i="9"/>
  <c r="AY209" i="9"/>
  <c r="AW209" i="9"/>
  <c r="AT209" i="9"/>
  <c r="K146" i="9"/>
  <c r="K198" i="9" s="1"/>
  <c r="H150" i="9"/>
  <c r="H202" i="9" s="1"/>
  <c r="H153" i="9"/>
  <c r="L145" i="9"/>
  <c r="L139" i="9"/>
  <c r="K147" i="9"/>
  <c r="K199" i="9" s="1"/>
  <c r="G155" i="9"/>
  <c r="G207" i="9" s="1"/>
  <c r="P60" i="7"/>
  <c r="P57" i="7" s="1"/>
  <c r="H59" i="6"/>
  <c r="H26" i="6" s="1"/>
  <c r="H29" i="6" s="1"/>
  <c r="G59" i="6"/>
  <c r="G26" i="6" s="1"/>
  <c r="G29" i="6" s="1"/>
  <c r="F59" i="6"/>
  <c r="E59" i="6"/>
  <c r="E26" i="6" s="1"/>
  <c r="E29" i="6" s="1"/>
  <c r="D59" i="6"/>
  <c r="C59" i="6"/>
  <c r="C26" i="6" s="1"/>
  <c r="C29" i="6" s="1"/>
  <c r="H47" i="6"/>
  <c r="H12" i="6" s="1"/>
  <c r="H15" i="6" s="1"/>
  <c r="G47" i="6"/>
  <c r="G12" i="6" s="1"/>
  <c r="G15" i="6" s="1"/>
  <c r="F47" i="6"/>
  <c r="F12" i="6" s="1"/>
  <c r="F15" i="6" s="1"/>
  <c r="E47" i="6"/>
  <c r="E12" i="6" s="1"/>
  <c r="E15" i="6" s="1"/>
  <c r="D47" i="6"/>
  <c r="D12" i="6" s="1"/>
  <c r="D15" i="6" s="1"/>
  <c r="C47" i="6"/>
  <c r="C12" i="6" s="1"/>
  <c r="C15" i="6" s="1"/>
  <c r="F29" i="6"/>
  <c r="D29" i="6"/>
  <c r="H25" i="6"/>
  <c r="H28" i="6" s="1"/>
  <c r="G25" i="6"/>
  <c r="G28" i="6" s="1"/>
  <c r="F25" i="6"/>
  <c r="F28" i="6" s="1"/>
  <c r="E25" i="6"/>
  <c r="E28" i="6" s="1"/>
  <c r="D25" i="6"/>
  <c r="D28" i="6" s="1"/>
  <c r="C25" i="6"/>
  <c r="C28" i="6" s="1"/>
  <c r="H11" i="6"/>
  <c r="H14" i="6" s="1"/>
  <c r="G11" i="6"/>
  <c r="G14" i="6" s="1"/>
  <c r="F11" i="6"/>
  <c r="F14" i="6" s="1"/>
  <c r="E11" i="6"/>
  <c r="E14" i="6" s="1"/>
  <c r="D11" i="6"/>
  <c r="D14" i="6" s="1"/>
  <c r="C11" i="6"/>
  <c r="C14" i="6" s="1"/>
  <c r="M233" i="9" l="1"/>
  <c r="E209" i="9"/>
  <c r="F249" i="9"/>
  <c r="H205" i="9"/>
  <c r="J203" i="9"/>
  <c r="H248" i="9"/>
  <c r="I201" i="9"/>
  <c r="L197" i="9"/>
  <c r="L24" i="9"/>
  <c r="L26" i="9"/>
  <c r="Y83" i="9"/>
  <c r="T22" i="9"/>
  <c r="T20" i="9"/>
  <c r="E18" i="6"/>
  <c r="D76" i="7" s="1"/>
  <c r="E19" i="6"/>
  <c r="D77" i="7" s="1"/>
  <c r="E33" i="6"/>
  <c r="E77" i="7" s="1"/>
  <c r="E32" i="6"/>
  <c r="E76" i="7" s="1"/>
  <c r="L148" i="9"/>
  <c r="L200" i="9" s="1"/>
  <c r="L147" i="9"/>
  <c r="L199" i="9" s="1"/>
  <c r="I153" i="9"/>
  <c r="D159" i="9"/>
  <c r="F157" i="9"/>
  <c r="H154" i="9"/>
  <c r="H206" i="9" s="1"/>
  <c r="T21" i="9"/>
  <c r="D158" i="9"/>
  <c r="H155" i="9"/>
  <c r="H207" i="9" s="1"/>
  <c r="I150" i="9"/>
  <c r="I202" i="9" s="1"/>
  <c r="N181" i="9"/>
  <c r="O181" i="9"/>
  <c r="O280" i="9" s="1"/>
  <c r="K152" i="9"/>
  <c r="K204" i="9" s="1"/>
  <c r="K151" i="9"/>
  <c r="J149" i="9"/>
  <c r="B160" i="9"/>
  <c r="G156" i="9"/>
  <c r="G208" i="9" s="1"/>
  <c r="M139" i="9"/>
  <c r="M145" i="9"/>
  <c r="L146" i="9"/>
  <c r="L198" i="9" s="1"/>
  <c r="Q60" i="7"/>
  <c r="Q57" i="7" s="1"/>
  <c r="O287" i="9" l="1"/>
  <c r="O233" i="9"/>
  <c r="N233" i="9"/>
  <c r="F209" i="9"/>
  <c r="I205" i="9"/>
  <c r="G249" i="9"/>
  <c r="K203" i="9"/>
  <c r="I248" i="9"/>
  <c r="J201" i="9"/>
  <c r="M197" i="9"/>
  <c r="M24" i="9"/>
  <c r="M26" i="9"/>
  <c r="Z83" i="9"/>
  <c r="U22" i="9"/>
  <c r="U20" i="9"/>
  <c r="M147" i="9"/>
  <c r="M199" i="9" s="1"/>
  <c r="H156" i="9"/>
  <c r="H208" i="9" s="1"/>
  <c r="E158" i="9"/>
  <c r="G157" i="9"/>
  <c r="L152" i="9"/>
  <c r="L204" i="9" s="1"/>
  <c r="J150" i="9"/>
  <c r="J202" i="9" s="1"/>
  <c r="B161" i="9"/>
  <c r="E159" i="9"/>
  <c r="E211" i="9" s="1"/>
  <c r="L151" i="9"/>
  <c r="D211" i="9"/>
  <c r="BA159" i="9"/>
  <c r="AT211" i="9"/>
  <c r="AS211" i="9"/>
  <c r="AU211" i="9"/>
  <c r="AQ211" i="9"/>
  <c r="AW211" i="9"/>
  <c r="AY211" i="9"/>
  <c r="AM211" i="9"/>
  <c r="AP211" i="9"/>
  <c r="AL211" i="9"/>
  <c r="AN211" i="9"/>
  <c r="AO211" i="9"/>
  <c r="AX211" i="9"/>
  <c r="AR211" i="9"/>
  <c r="AV211" i="9"/>
  <c r="M146" i="9"/>
  <c r="M198" i="9" s="1"/>
  <c r="I155" i="9"/>
  <c r="I207" i="9" s="1"/>
  <c r="U21" i="9"/>
  <c r="J153" i="9"/>
  <c r="D210" i="9"/>
  <c r="BA158" i="9"/>
  <c r="AU210" i="9"/>
  <c r="AN210" i="9"/>
  <c r="AP210" i="9"/>
  <c r="AQ210" i="9"/>
  <c r="AR210" i="9"/>
  <c r="AV210" i="9"/>
  <c r="AX210" i="9"/>
  <c r="AS210" i="9"/>
  <c r="AY210" i="9"/>
  <c r="AT210" i="9"/>
  <c r="AO210" i="9"/>
  <c r="AM210" i="9"/>
  <c r="AW210" i="9"/>
  <c r="M148" i="9"/>
  <c r="M200" i="9" s="1"/>
  <c r="N145" i="9"/>
  <c r="N139" i="9"/>
  <c r="K149" i="9"/>
  <c r="I154" i="9"/>
  <c r="I206" i="9" s="1"/>
  <c r="R60" i="7"/>
  <c r="R57" i="7" s="1"/>
  <c r="G209" i="9" l="1"/>
  <c r="E210" i="9"/>
  <c r="H249" i="9"/>
  <c r="L203" i="9"/>
  <c r="J205" i="9"/>
  <c r="J248" i="9"/>
  <c r="N197" i="9"/>
  <c r="K201" i="9"/>
  <c r="N24" i="9"/>
  <c r="N26" i="9"/>
  <c r="AA83" i="9"/>
  <c r="V20" i="9"/>
  <c r="V22" i="9"/>
  <c r="D160" i="9"/>
  <c r="N147" i="9"/>
  <c r="N199" i="9" s="1"/>
  <c r="N148" i="9"/>
  <c r="N200" i="9" s="1"/>
  <c r="K150" i="9"/>
  <c r="K202" i="9" s="1"/>
  <c r="V21" i="9"/>
  <c r="F159" i="9"/>
  <c r="F211" i="9" s="1"/>
  <c r="H157" i="9"/>
  <c r="J154" i="9"/>
  <c r="J206" i="9" s="1"/>
  <c r="K153" i="9"/>
  <c r="M152" i="9"/>
  <c r="M204" i="9" s="1"/>
  <c r="B162" i="9"/>
  <c r="J155" i="9"/>
  <c r="J207" i="9" s="1"/>
  <c r="L149" i="9"/>
  <c r="M151" i="9"/>
  <c r="F158" i="9"/>
  <c r="N146" i="9"/>
  <c r="N198" i="9" s="1"/>
  <c r="O139" i="9"/>
  <c r="O145" i="9"/>
  <c r="I156" i="9"/>
  <c r="I208" i="9" s="1"/>
  <c r="S60" i="7"/>
  <c r="S57" i="7" s="1"/>
  <c r="H209" i="9" l="1"/>
  <c r="F210" i="9"/>
  <c r="I249" i="9"/>
  <c r="K205" i="9"/>
  <c r="M203" i="9"/>
  <c r="K248" i="9"/>
  <c r="O197" i="9"/>
  <c r="L201" i="9"/>
  <c r="O24" i="9"/>
  <c r="O26" i="9"/>
  <c r="AB83" i="9"/>
  <c r="W21" i="9"/>
  <c r="W22" i="9"/>
  <c r="W20" i="9"/>
  <c r="B164" i="9"/>
  <c r="K155" i="9"/>
  <c r="K207" i="9" s="1"/>
  <c r="I157" i="9"/>
  <c r="L150" i="9"/>
  <c r="L202" i="9" s="1"/>
  <c r="G158" i="9"/>
  <c r="N152" i="9"/>
  <c r="N204" i="9" s="1"/>
  <c r="E160" i="9"/>
  <c r="D161" i="9"/>
  <c r="G159" i="9"/>
  <c r="G211" i="9" s="1"/>
  <c r="D212" i="9"/>
  <c r="BA160" i="9"/>
  <c r="AN212" i="9"/>
  <c r="AT212" i="9"/>
  <c r="AV212" i="9"/>
  <c r="AM212" i="9"/>
  <c r="AQ212" i="9"/>
  <c r="AK212" i="9"/>
  <c r="AL212" i="9"/>
  <c r="AU212" i="9"/>
  <c r="AY212" i="9"/>
  <c r="AS212" i="9"/>
  <c r="AX212" i="9"/>
  <c r="AO212" i="9"/>
  <c r="AW212" i="9"/>
  <c r="AR212" i="9"/>
  <c r="AP212" i="9"/>
  <c r="J156" i="9"/>
  <c r="J208" i="9" s="1"/>
  <c r="N151" i="9"/>
  <c r="L153" i="9"/>
  <c r="K154" i="9"/>
  <c r="K206" i="9" s="1"/>
  <c r="B163" i="9"/>
  <c r="O148" i="9"/>
  <c r="O200" i="9" s="1"/>
  <c r="O146" i="9"/>
  <c r="O198" i="9" s="1"/>
  <c r="M149" i="9"/>
  <c r="P145" i="9"/>
  <c r="P139" i="9"/>
  <c r="O147" i="9"/>
  <c r="O199" i="9" s="1"/>
  <c r="T60" i="7"/>
  <c r="T57" i="7" s="1"/>
  <c r="G210" i="9" l="1"/>
  <c r="E212" i="9"/>
  <c r="I209" i="9"/>
  <c r="J249" i="9"/>
  <c r="L205" i="9"/>
  <c r="N203" i="9"/>
  <c r="L248" i="9"/>
  <c r="P197" i="9"/>
  <c r="M201" i="9"/>
  <c r="P24" i="9"/>
  <c r="P26" i="9"/>
  <c r="AC83" i="9"/>
  <c r="X20" i="9"/>
  <c r="X22" i="9"/>
  <c r="L154" i="9"/>
  <c r="L206" i="9" s="1"/>
  <c r="O152" i="9"/>
  <c r="O204" i="9" s="1"/>
  <c r="H159" i="9"/>
  <c r="H211" i="9" s="1"/>
  <c r="L155" i="9"/>
  <c r="L207" i="9" s="1"/>
  <c r="O151" i="9"/>
  <c r="H158" i="9"/>
  <c r="X21" i="9"/>
  <c r="P148" i="9"/>
  <c r="P200" i="9" s="1"/>
  <c r="M153" i="9"/>
  <c r="E161" i="9"/>
  <c r="E213" i="9" s="1"/>
  <c r="K156" i="9"/>
  <c r="K208" i="9" s="1"/>
  <c r="D213" i="9"/>
  <c r="BA161" i="9"/>
  <c r="AN213" i="9"/>
  <c r="AX213" i="9"/>
  <c r="AV213" i="9"/>
  <c r="AJ213" i="9"/>
  <c r="AR213" i="9"/>
  <c r="AK213" i="9"/>
  <c r="AL213" i="9"/>
  <c r="AO213" i="9"/>
  <c r="AQ213" i="9"/>
  <c r="AS213" i="9"/>
  <c r="AT213" i="9"/>
  <c r="AW213" i="9"/>
  <c r="AY213" i="9"/>
  <c r="AP213" i="9"/>
  <c r="AM213" i="9"/>
  <c r="AU213" i="9"/>
  <c r="M150" i="9"/>
  <c r="M202" i="9" s="1"/>
  <c r="P146" i="9"/>
  <c r="P198" i="9" s="1"/>
  <c r="P147" i="9"/>
  <c r="P199" i="9" s="1"/>
  <c r="F160" i="9"/>
  <c r="Q145" i="9"/>
  <c r="Q139" i="9"/>
  <c r="N149" i="9"/>
  <c r="D162" i="9"/>
  <c r="D250" i="9" s="1"/>
  <c r="J157" i="9"/>
  <c r="F212" i="9" l="1"/>
  <c r="H210" i="9"/>
  <c r="J209" i="9"/>
  <c r="K249" i="9"/>
  <c r="M205" i="9"/>
  <c r="O203" i="9"/>
  <c r="M248" i="9"/>
  <c r="N201" i="9"/>
  <c r="Q197" i="9"/>
  <c r="Q24" i="9"/>
  <c r="Q26" i="9"/>
  <c r="AD83" i="9"/>
  <c r="Y20" i="9"/>
  <c r="Y22" i="9"/>
  <c r="R145" i="9"/>
  <c r="R139" i="9"/>
  <c r="I159" i="9"/>
  <c r="I211" i="9" s="1"/>
  <c r="N153" i="9"/>
  <c r="I158" i="9"/>
  <c r="K157" i="9"/>
  <c r="Q147" i="9"/>
  <c r="Q199" i="9" s="1"/>
  <c r="L156" i="9"/>
  <c r="L208" i="9" s="1"/>
  <c r="E162" i="9"/>
  <c r="G160" i="9"/>
  <c r="Q148" i="9"/>
  <c r="Q200" i="9" s="1"/>
  <c r="P151" i="9"/>
  <c r="P152" i="9"/>
  <c r="P204" i="9" s="1"/>
  <c r="D214" i="9"/>
  <c r="BA162" i="9"/>
  <c r="AK214" i="9"/>
  <c r="AS214" i="9"/>
  <c r="AN214" i="9"/>
  <c r="AL214" i="9"/>
  <c r="AV214" i="9"/>
  <c r="AT214" i="9"/>
  <c r="AP214" i="9"/>
  <c r="AI214" i="9"/>
  <c r="AX214" i="9"/>
  <c r="AQ214" i="9"/>
  <c r="AJ214" i="9"/>
  <c r="AM214" i="9"/>
  <c r="AO214" i="9"/>
  <c r="AY214" i="9"/>
  <c r="AR214" i="9"/>
  <c r="AU214" i="9"/>
  <c r="AW214" i="9"/>
  <c r="Q146" i="9"/>
  <c r="Q198" i="9" s="1"/>
  <c r="D164" i="9"/>
  <c r="M154" i="9"/>
  <c r="M206" i="9" s="1"/>
  <c r="D163" i="9"/>
  <c r="O149" i="9"/>
  <c r="N150" i="9"/>
  <c r="N202" i="9" s="1"/>
  <c r="B165" i="9"/>
  <c r="M155" i="9"/>
  <c r="M207" i="9" s="1"/>
  <c r="F161" i="9"/>
  <c r="F213" i="9" s="1"/>
  <c r="Y21" i="9"/>
  <c r="G212" i="9" l="1"/>
  <c r="K209" i="9"/>
  <c r="E214" i="9"/>
  <c r="E250" i="9"/>
  <c r="I210" i="9"/>
  <c r="L249" i="9"/>
  <c r="P203" i="9"/>
  <c r="N205" i="9"/>
  <c r="N248" i="9"/>
  <c r="O201" i="9"/>
  <c r="R197" i="9"/>
  <c r="R24" i="9"/>
  <c r="R26" i="9"/>
  <c r="AE83" i="9"/>
  <c r="Z20" i="9"/>
  <c r="Z22" i="9"/>
  <c r="F162" i="9"/>
  <c r="F214" i="9" s="1"/>
  <c r="D215" i="9"/>
  <c r="BA163" i="9"/>
  <c r="AW215" i="9"/>
  <c r="AP215" i="9"/>
  <c r="AU215" i="9"/>
  <c r="AX215" i="9"/>
  <c r="AS215" i="9"/>
  <c r="AI215" i="9"/>
  <c r="AM215" i="9"/>
  <c r="AQ215" i="9"/>
  <c r="AL215" i="9"/>
  <c r="AY215" i="9"/>
  <c r="AJ215" i="9"/>
  <c r="AT215" i="9"/>
  <c r="AK215" i="9"/>
  <c r="AR215" i="9"/>
  <c r="AN215" i="9"/>
  <c r="AV215" i="9"/>
  <c r="AO215" i="9"/>
  <c r="AH215" i="9"/>
  <c r="R146" i="9"/>
  <c r="R198" i="9" s="1"/>
  <c r="S145" i="9"/>
  <c r="S139" i="9"/>
  <c r="N154" i="9"/>
  <c r="N206" i="9" s="1"/>
  <c r="Q151" i="9"/>
  <c r="M156" i="9"/>
  <c r="M208" i="9" s="1"/>
  <c r="E163" i="9"/>
  <c r="G161" i="9"/>
  <c r="G213" i="9" s="1"/>
  <c r="J158" i="9"/>
  <c r="O150" i="9"/>
  <c r="O202" i="9" s="1"/>
  <c r="R148" i="9"/>
  <c r="R200" i="9" s="1"/>
  <c r="R147" i="9"/>
  <c r="R199" i="9" s="1"/>
  <c r="O153" i="9"/>
  <c r="B166" i="9"/>
  <c r="Z21" i="9"/>
  <c r="N155" i="9"/>
  <c r="N207" i="9" s="1"/>
  <c r="P149" i="9"/>
  <c r="E164" i="9"/>
  <c r="E216" i="9" s="1"/>
  <c r="Q152" i="9"/>
  <c r="Q204" i="9" s="1"/>
  <c r="H160" i="9"/>
  <c r="D216" i="9"/>
  <c r="BA164" i="9"/>
  <c r="AX216" i="9"/>
  <c r="AI216" i="9"/>
  <c r="AT216" i="9"/>
  <c r="AQ216" i="9"/>
  <c r="AK216" i="9"/>
  <c r="AM216" i="9"/>
  <c r="AY216" i="9"/>
  <c r="AS216" i="9"/>
  <c r="AL216" i="9"/>
  <c r="AU216" i="9"/>
  <c r="AN216" i="9"/>
  <c r="AG216" i="9"/>
  <c r="AJ216" i="9"/>
  <c r="AV216" i="9"/>
  <c r="AO216" i="9"/>
  <c r="AH216" i="9"/>
  <c r="AR216" i="9"/>
  <c r="AW216" i="9"/>
  <c r="AP216" i="9"/>
  <c r="L157" i="9"/>
  <c r="J159" i="9"/>
  <c r="J211" i="9" s="1"/>
  <c r="E215" i="9" l="1"/>
  <c r="L209" i="9"/>
  <c r="F250" i="9"/>
  <c r="J210" i="9"/>
  <c r="H212" i="9"/>
  <c r="M249" i="9"/>
  <c r="Q203" i="9"/>
  <c r="O205" i="9"/>
  <c r="O248" i="9"/>
  <c r="P201" i="9"/>
  <c r="S197" i="9"/>
  <c r="S24" i="9"/>
  <c r="S26" i="9"/>
  <c r="AF83" i="9"/>
  <c r="AA22" i="9"/>
  <c r="AA20" i="9"/>
  <c r="D165" i="9"/>
  <c r="K159" i="9"/>
  <c r="K211" i="9" s="1"/>
  <c r="Q149" i="9"/>
  <c r="K158" i="9"/>
  <c r="N156" i="9"/>
  <c r="N208" i="9" s="1"/>
  <c r="I160" i="9"/>
  <c r="T145" i="9"/>
  <c r="T139" i="9"/>
  <c r="M157" i="9"/>
  <c r="O155" i="9"/>
  <c r="O207" i="9" s="1"/>
  <c r="G162" i="9"/>
  <c r="G214" i="9" s="1"/>
  <c r="S148" i="9"/>
  <c r="S200" i="9" s="1"/>
  <c r="R152" i="9"/>
  <c r="R204" i="9" s="1"/>
  <c r="P153" i="9"/>
  <c r="R151" i="9"/>
  <c r="B167" i="9"/>
  <c r="H161" i="9"/>
  <c r="H213" i="9" s="1"/>
  <c r="S146" i="9"/>
  <c r="S198" i="9" s="1"/>
  <c r="AA21" i="9"/>
  <c r="S147" i="9"/>
  <c r="S199" i="9" s="1"/>
  <c r="P150" i="9"/>
  <c r="P202" i="9" s="1"/>
  <c r="O154" i="9"/>
  <c r="O206" i="9" s="1"/>
  <c r="F164" i="9"/>
  <c r="F216" i="9" s="1"/>
  <c r="AB21" i="9"/>
  <c r="F163" i="9"/>
  <c r="F215" i="9" l="1"/>
  <c r="G250" i="9"/>
  <c r="I212" i="9"/>
  <c r="M209" i="9"/>
  <c r="K210" i="9"/>
  <c r="P205" i="9"/>
  <c r="N249" i="9"/>
  <c r="R203" i="9"/>
  <c r="P248" i="9"/>
  <c r="T197" i="9"/>
  <c r="Q201" i="9"/>
  <c r="T24" i="9"/>
  <c r="T26" i="9"/>
  <c r="AG83" i="9"/>
  <c r="AB20" i="9"/>
  <c r="AB22" i="9"/>
  <c r="P154" i="9"/>
  <c r="P206" i="9" s="1"/>
  <c r="T148" i="9"/>
  <c r="T200" i="9" s="1"/>
  <c r="U139" i="9"/>
  <c r="U145" i="9"/>
  <c r="S151" i="9"/>
  <c r="O156" i="9"/>
  <c r="O208" i="9" s="1"/>
  <c r="L159" i="9"/>
  <c r="L211" i="9" s="1"/>
  <c r="B168" i="9"/>
  <c r="J160" i="9"/>
  <c r="T146" i="9"/>
  <c r="T198" i="9" s="1"/>
  <c r="H162" i="9"/>
  <c r="G163" i="9"/>
  <c r="Q150" i="9"/>
  <c r="Q202" i="9" s="1"/>
  <c r="L158" i="9"/>
  <c r="E165" i="9"/>
  <c r="I161" i="9"/>
  <c r="I213" i="9" s="1"/>
  <c r="Q153" i="9"/>
  <c r="P155" i="9"/>
  <c r="P207" i="9" s="1"/>
  <c r="D217" i="9"/>
  <c r="BA165" i="9"/>
  <c r="AU217" i="9"/>
  <c r="AM217" i="9"/>
  <c r="AP217" i="9"/>
  <c r="AL217" i="9"/>
  <c r="AF217" i="9"/>
  <c r="AX217" i="9"/>
  <c r="AJ217" i="9"/>
  <c r="AH217" i="9"/>
  <c r="AN217" i="9"/>
  <c r="AR217" i="9"/>
  <c r="AK217" i="9"/>
  <c r="AV217" i="9"/>
  <c r="AG217" i="9"/>
  <c r="AI217" i="9"/>
  <c r="AS217" i="9"/>
  <c r="AO217" i="9"/>
  <c r="AQ217" i="9"/>
  <c r="AW217" i="9"/>
  <c r="AY217" i="9"/>
  <c r="AT217" i="9"/>
  <c r="B169" i="9"/>
  <c r="T147" i="9"/>
  <c r="T199" i="9" s="1"/>
  <c r="G164" i="9"/>
  <c r="G216" i="9" s="1"/>
  <c r="S152" i="9"/>
  <c r="S204" i="9" s="1"/>
  <c r="N157" i="9"/>
  <c r="D166" i="9"/>
  <c r="R149" i="9"/>
  <c r="G215" i="9" l="1"/>
  <c r="E217" i="9"/>
  <c r="J212" i="9"/>
  <c r="H214" i="9"/>
  <c r="H250" i="9"/>
  <c r="L210" i="9"/>
  <c r="N209" i="9"/>
  <c r="O249" i="9"/>
  <c r="Q205" i="9"/>
  <c r="S203" i="9"/>
  <c r="Q248" i="9"/>
  <c r="R201" i="9"/>
  <c r="U197" i="9"/>
  <c r="U24" i="9"/>
  <c r="U26" i="9"/>
  <c r="AH83" i="9"/>
  <c r="AC22" i="9"/>
  <c r="AC20" i="9"/>
  <c r="I162" i="9"/>
  <c r="I214" i="9" s="1"/>
  <c r="T151" i="9"/>
  <c r="Q154" i="9"/>
  <c r="Q206" i="9" s="1"/>
  <c r="M158" i="9"/>
  <c r="T152" i="9"/>
  <c r="T204" i="9" s="1"/>
  <c r="M159" i="9"/>
  <c r="M211" i="9" s="1"/>
  <c r="U147" i="9"/>
  <c r="U199" i="9" s="1"/>
  <c r="S149" i="9"/>
  <c r="J161" i="9"/>
  <c r="J213" i="9" s="1"/>
  <c r="R150" i="9"/>
  <c r="R202" i="9" s="1"/>
  <c r="U146" i="9"/>
  <c r="U198" i="9" s="1"/>
  <c r="V145" i="9"/>
  <c r="V139" i="9"/>
  <c r="R153" i="9"/>
  <c r="D167" i="9"/>
  <c r="E166" i="9"/>
  <c r="E218" i="9" s="1"/>
  <c r="H164" i="9"/>
  <c r="H216" i="9" s="1"/>
  <c r="H163" i="9"/>
  <c r="K160" i="9"/>
  <c r="P156" i="9"/>
  <c r="P208" i="9" s="1"/>
  <c r="U148" i="9"/>
  <c r="U200" i="9" s="1"/>
  <c r="O157" i="9"/>
  <c r="Q155" i="9"/>
  <c r="Q207" i="9" s="1"/>
  <c r="D218" i="9"/>
  <c r="BA166" i="9"/>
  <c r="AR218" i="9"/>
  <c r="AU218" i="9"/>
  <c r="AW218" i="9"/>
  <c r="AK218" i="9"/>
  <c r="AS218" i="9"/>
  <c r="AF218" i="9"/>
  <c r="AT218" i="9"/>
  <c r="AI218" i="9"/>
  <c r="AN218" i="9"/>
  <c r="AH218" i="9"/>
  <c r="AQ218" i="9"/>
  <c r="AL218" i="9"/>
  <c r="AV218" i="9"/>
  <c r="AP218" i="9"/>
  <c r="AO218" i="9"/>
  <c r="AY218" i="9"/>
  <c r="AX218" i="9"/>
  <c r="AE218" i="9"/>
  <c r="AG218" i="9"/>
  <c r="AJ218" i="9"/>
  <c r="AM218" i="9"/>
  <c r="F165" i="9"/>
  <c r="AC21" i="9"/>
  <c r="H215" i="9" l="1"/>
  <c r="F217" i="9"/>
  <c r="O209" i="9"/>
  <c r="K212" i="9"/>
  <c r="I250" i="9"/>
  <c r="M210" i="9"/>
  <c r="T203" i="9"/>
  <c r="P249" i="9"/>
  <c r="R205" i="9"/>
  <c r="R248" i="9"/>
  <c r="S201" i="9"/>
  <c r="V197" i="9"/>
  <c r="V24" i="9"/>
  <c r="V26" i="9"/>
  <c r="AI83" i="9"/>
  <c r="AD20" i="9"/>
  <c r="AD22" i="9"/>
  <c r="I164" i="9"/>
  <c r="I216" i="9" s="1"/>
  <c r="V146" i="9"/>
  <c r="V198" i="9" s="1"/>
  <c r="R154" i="9"/>
  <c r="R206" i="9" s="1"/>
  <c r="R155" i="9"/>
  <c r="R207" i="9" s="1"/>
  <c r="Q156" i="9"/>
  <c r="Q208" i="9" s="1"/>
  <c r="J162" i="9"/>
  <c r="F166" i="9"/>
  <c r="F218" i="9" s="1"/>
  <c r="L160" i="9"/>
  <c r="D169" i="9"/>
  <c r="P157" i="9"/>
  <c r="D219" i="9"/>
  <c r="BA167" i="9"/>
  <c r="AK219" i="9"/>
  <c r="AS219" i="9"/>
  <c r="AG219" i="9"/>
  <c r="AI219" i="9"/>
  <c r="AO219" i="9"/>
  <c r="AQ219" i="9"/>
  <c r="AE219" i="9"/>
  <c r="AW219" i="9"/>
  <c r="AY219" i="9"/>
  <c r="AJ219" i="9"/>
  <c r="AV219" i="9"/>
  <c r="AM219" i="9"/>
  <c r="AR219" i="9"/>
  <c r="AT219" i="9"/>
  <c r="AD219" i="9"/>
  <c r="AU219" i="9"/>
  <c r="AF219" i="9"/>
  <c r="AH219" i="9"/>
  <c r="AL219" i="9"/>
  <c r="AN219" i="9"/>
  <c r="AP219" i="9"/>
  <c r="AX219" i="9"/>
  <c r="W139" i="9"/>
  <c r="W145" i="9"/>
  <c r="S150" i="9"/>
  <c r="S202" i="9" s="1"/>
  <c r="V147" i="9"/>
  <c r="V199" i="9" s="1"/>
  <c r="U151" i="9"/>
  <c r="B170" i="9"/>
  <c r="V148" i="9"/>
  <c r="V200" i="9" s="1"/>
  <c r="I163" i="9"/>
  <c r="S153" i="9"/>
  <c r="U152" i="9"/>
  <c r="U204" i="9" s="1"/>
  <c r="T149" i="9"/>
  <c r="N158" i="9"/>
  <c r="K161" i="9"/>
  <c r="K213" i="9" s="1"/>
  <c r="E167" i="9"/>
  <c r="E219" i="9" s="1"/>
  <c r="G165" i="9"/>
  <c r="AD21" i="9"/>
  <c r="N159" i="9"/>
  <c r="N211" i="9" s="1"/>
  <c r="D168" i="9"/>
  <c r="D251" i="9" s="1"/>
  <c r="I215" i="9" l="1"/>
  <c r="G217" i="9"/>
  <c r="P209" i="9"/>
  <c r="N210" i="9"/>
  <c r="J214" i="9"/>
  <c r="J250" i="9"/>
  <c r="L212" i="9"/>
  <c r="Q249" i="9"/>
  <c r="U203" i="9"/>
  <c r="S205" i="9"/>
  <c r="S248" i="9"/>
  <c r="T201" i="9"/>
  <c r="W197" i="9"/>
  <c r="W24" i="9"/>
  <c r="W26" i="9"/>
  <c r="AJ83" i="9"/>
  <c r="AE22" i="9"/>
  <c r="AE20" i="9"/>
  <c r="X145" i="9"/>
  <c r="X139" i="9"/>
  <c r="M160" i="9"/>
  <c r="S155" i="9"/>
  <c r="S207" i="9" s="1"/>
  <c r="J164" i="9"/>
  <c r="J216" i="9" s="1"/>
  <c r="H165" i="9"/>
  <c r="T153" i="9"/>
  <c r="E168" i="9"/>
  <c r="E220" i="9" s="1"/>
  <c r="O158" i="9"/>
  <c r="W147" i="9"/>
  <c r="W199" i="9" s="1"/>
  <c r="Q157" i="9"/>
  <c r="D221" i="9"/>
  <c r="BA169" i="9"/>
  <c r="AG221" i="9"/>
  <c r="AI221" i="9"/>
  <c r="AJ221" i="9"/>
  <c r="AL221" i="9"/>
  <c r="AF221" i="9"/>
  <c r="AO221" i="9"/>
  <c r="AH221" i="9"/>
  <c r="AQ221" i="9"/>
  <c r="AR221" i="9"/>
  <c r="AT221" i="9"/>
  <c r="AE221" i="9"/>
  <c r="AN221" i="9"/>
  <c r="AW221" i="9"/>
  <c r="AP221" i="9"/>
  <c r="AY221" i="9"/>
  <c r="AC221" i="9"/>
  <c r="AM221" i="9"/>
  <c r="AV221" i="9"/>
  <c r="AB221" i="9"/>
  <c r="AX221" i="9"/>
  <c r="AK221" i="9"/>
  <c r="AU221" i="9"/>
  <c r="AS221" i="9"/>
  <c r="AD221" i="9"/>
  <c r="J163" i="9"/>
  <c r="G166" i="9"/>
  <c r="G218" i="9" s="1"/>
  <c r="S154" i="9"/>
  <c r="S206" i="9" s="1"/>
  <c r="U149" i="9"/>
  <c r="T150" i="9"/>
  <c r="T202" i="9" s="1"/>
  <c r="W146" i="9"/>
  <c r="W198" i="9" s="1"/>
  <c r="L161" i="9"/>
  <c r="L213" i="9" s="1"/>
  <c r="F167" i="9"/>
  <c r="O159" i="9"/>
  <c r="O211" i="9" s="1"/>
  <c r="W148" i="9"/>
  <c r="W200" i="9" s="1"/>
  <c r="K162" i="9"/>
  <c r="K214" i="9" s="1"/>
  <c r="AE21" i="9"/>
  <c r="V151" i="9"/>
  <c r="R156" i="9"/>
  <c r="R208" i="9" s="1"/>
  <c r="D220" i="9"/>
  <c r="BA168" i="9"/>
  <c r="AV220" i="9"/>
  <c r="AW220" i="9"/>
  <c r="AJ220" i="9"/>
  <c r="AT220" i="9"/>
  <c r="AL220" i="9"/>
  <c r="AR220" i="9"/>
  <c r="AN220" i="9"/>
  <c r="AI220" i="9"/>
  <c r="AC220" i="9"/>
  <c r="AE220" i="9"/>
  <c r="AQ220" i="9"/>
  <c r="AK220" i="9"/>
  <c r="AH220" i="9"/>
  <c r="AF220" i="9"/>
  <c r="AM220" i="9"/>
  <c r="AG220" i="9"/>
  <c r="AY220" i="9"/>
  <c r="AS220" i="9"/>
  <c r="AD220" i="9"/>
  <c r="AP220" i="9"/>
  <c r="AU220" i="9"/>
  <c r="AO220" i="9"/>
  <c r="AX220" i="9"/>
  <c r="B171" i="9"/>
  <c r="V152" i="9"/>
  <c r="V204" i="9" s="1"/>
  <c r="E169" i="9"/>
  <c r="E221" i="9" l="1"/>
  <c r="H217" i="9"/>
  <c r="E251" i="9"/>
  <c r="J215" i="9"/>
  <c r="F219" i="9"/>
  <c r="M212" i="9"/>
  <c r="Q209" i="9"/>
  <c r="O210" i="9"/>
  <c r="K250" i="9"/>
  <c r="V203" i="9"/>
  <c r="T205" i="9"/>
  <c r="R249" i="9"/>
  <c r="T248" i="9"/>
  <c r="X197" i="9"/>
  <c r="U201" i="9"/>
  <c r="X24" i="9"/>
  <c r="X26" i="9"/>
  <c r="AK83" i="9"/>
  <c r="AF22" i="9"/>
  <c r="AF20" i="9"/>
  <c r="AF21" i="9"/>
  <c r="B173" i="9"/>
  <c r="S156" i="9"/>
  <c r="S208" i="9" s="1"/>
  <c r="L162" i="9"/>
  <c r="L214" i="9" s="1"/>
  <c r="P158" i="9"/>
  <c r="W152" i="9"/>
  <c r="W204" i="9" s="1"/>
  <c r="M161" i="9"/>
  <c r="M213" i="9" s="1"/>
  <c r="T154" i="9"/>
  <c r="T206" i="9" s="1"/>
  <c r="D170" i="9"/>
  <c r="X146" i="9"/>
  <c r="X198" i="9" s="1"/>
  <c r="R157" i="9"/>
  <c r="Y145" i="9"/>
  <c r="Y139" i="9"/>
  <c r="H166" i="9"/>
  <c r="H218" i="9" s="1"/>
  <c r="F168" i="9"/>
  <c r="F220" i="9" s="1"/>
  <c r="K164" i="9"/>
  <c r="K216" i="9" s="1"/>
  <c r="X148" i="9"/>
  <c r="X200" i="9" s="1"/>
  <c r="U150" i="9"/>
  <c r="U202" i="9" s="1"/>
  <c r="U153" i="9"/>
  <c r="T155" i="9"/>
  <c r="T207" i="9" s="1"/>
  <c r="B172" i="9"/>
  <c r="P159" i="9"/>
  <c r="P211" i="9" s="1"/>
  <c r="K163" i="9"/>
  <c r="X147" i="9"/>
  <c r="X199" i="9" s="1"/>
  <c r="I165" i="9"/>
  <c r="N160" i="9"/>
  <c r="W151" i="9"/>
  <c r="F169" i="9"/>
  <c r="G167" i="9"/>
  <c r="G219" i="9" s="1"/>
  <c r="V149" i="9"/>
  <c r="F221" i="9" l="1"/>
  <c r="F251" i="9"/>
  <c r="I217" i="9"/>
  <c r="K215" i="9"/>
  <c r="L250" i="9"/>
  <c r="P210" i="9"/>
  <c r="R209" i="9"/>
  <c r="N212" i="9"/>
  <c r="W203" i="9"/>
  <c r="U205" i="9"/>
  <c r="S249" i="9"/>
  <c r="U248" i="9"/>
  <c r="Y197" i="9"/>
  <c r="V201" i="9"/>
  <c r="Y24" i="9"/>
  <c r="Y26" i="9"/>
  <c r="AL83" i="9"/>
  <c r="AG22" i="9"/>
  <c r="AG20" i="9"/>
  <c r="U155" i="9"/>
  <c r="U207" i="9" s="1"/>
  <c r="Z145" i="9"/>
  <c r="Z139" i="9"/>
  <c r="M162" i="9"/>
  <c r="M214" i="9" s="1"/>
  <c r="H167" i="9"/>
  <c r="H219" i="9" s="1"/>
  <c r="J165" i="9"/>
  <c r="D171" i="9"/>
  <c r="D222" i="9"/>
  <c r="BA170" i="9"/>
  <c r="AO222" i="9"/>
  <c r="AW222" i="9"/>
  <c r="AC222" i="9"/>
  <c r="AE222" i="9"/>
  <c r="AY222" i="9"/>
  <c r="AH222" i="9"/>
  <c r="AB222" i="9"/>
  <c r="AK222" i="9"/>
  <c r="AM222" i="9"/>
  <c r="AD222" i="9"/>
  <c r="AP222" i="9"/>
  <c r="AA222" i="9"/>
  <c r="AJ222" i="9"/>
  <c r="AS222" i="9"/>
  <c r="AU222" i="9"/>
  <c r="AF222" i="9"/>
  <c r="AL222" i="9"/>
  <c r="AX222" i="9"/>
  <c r="AI222" i="9"/>
  <c r="AN222" i="9"/>
  <c r="AT222" i="9"/>
  <c r="AQ222" i="9"/>
  <c r="AV222" i="9"/>
  <c r="AR222" i="9"/>
  <c r="AG222" i="9"/>
  <c r="Q159" i="9"/>
  <c r="Q211" i="9" s="1"/>
  <c r="S157" i="9"/>
  <c r="U154" i="9"/>
  <c r="U206" i="9" s="1"/>
  <c r="L163" i="9"/>
  <c r="Q158" i="9"/>
  <c r="G169" i="9"/>
  <c r="AG21" i="9"/>
  <c r="G168" i="9"/>
  <c r="G220" i="9" s="1"/>
  <c r="V153" i="9"/>
  <c r="L164" i="9"/>
  <c r="L216" i="9" s="1"/>
  <c r="T156" i="9"/>
  <c r="X151" i="9"/>
  <c r="V150" i="9"/>
  <c r="V202" i="9" s="1"/>
  <c r="N161" i="9"/>
  <c r="N213" i="9" s="1"/>
  <c r="E170" i="9"/>
  <c r="Y147" i="9"/>
  <c r="Y199" i="9" s="1"/>
  <c r="I166" i="9"/>
  <c r="I218" i="9" s="1"/>
  <c r="Y148" i="9"/>
  <c r="Y200" i="9" s="1"/>
  <c r="Y146" i="9"/>
  <c r="Y198" i="9" s="1"/>
  <c r="W149" i="9"/>
  <c r="O160" i="9"/>
  <c r="X152" i="9"/>
  <c r="X204" i="9" s="1"/>
  <c r="E222" i="9" l="1"/>
  <c r="G221" i="9"/>
  <c r="L215" i="9"/>
  <c r="J217" i="9"/>
  <c r="G251" i="9"/>
  <c r="M250" i="9"/>
  <c r="S209" i="9"/>
  <c r="O212" i="9"/>
  <c r="Q210" i="9"/>
  <c r="X203" i="9"/>
  <c r="V205" i="9"/>
  <c r="T208" i="9"/>
  <c r="T249" i="9"/>
  <c r="V248" i="9"/>
  <c r="W201" i="9"/>
  <c r="Z197" i="9"/>
  <c r="Z24" i="9"/>
  <c r="Z26" i="9"/>
  <c r="AM83" i="9"/>
  <c r="AH21" i="9"/>
  <c r="AH20" i="9"/>
  <c r="AH22" i="9"/>
  <c r="B174" i="9"/>
  <c r="N162" i="9"/>
  <c r="Z147" i="9"/>
  <c r="Z199" i="9" s="1"/>
  <c r="B175" i="9"/>
  <c r="Y152" i="9"/>
  <c r="Y204" i="9" s="1"/>
  <c r="F170" i="9"/>
  <c r="Y151" i="9"/>
  <c r="T157" i="9"/>
  <c r="E171" i="9"/>
  <c r="E223" i="9" s="1"/>
  <c r="AA145" i="9"/>
  <c r="AA139" i="9"/>
  <c r="Z148" i="9"/>
  <c r="Z200" i="9" s="1"/>
  <c r="D173" i="9"/>
  <c r="H169" i="9"/>
  <c r="D223" i="9"/>
  <c r="BA171" i="9"/>
  <c r="AJ223" i="9"/>
  <c r="AS223" i="9"/>
  <c r="AD223" i="9"/>
  <c r="AE223" i="9"/>
  <c r="AY223" i="9"/>
  <c r="AH223" i="9"/>
  <c r="AW223" i="9"/>
  <c r="AL223" i="9"/>
  <c r="AM223" i="9"/>
  <c r="AP223" i="9"/>
  <c r="AQ223" i="9"/>
  <c r="AT223" i="9"/>
  <c r="AU223" i="9"/>
  <c r="AX223" i="9"/>
  <c r="AV223" i="9"/>
  <c r="Z223" i="9"/>
  <c r="AB223" i="9"/>
  <c r="AF223" i="9"/>
  <c r="AG223" i="9"/>
  <c r="AA223" i="9"/>
  <c r="AK223" i="9"/>
  <c r="AC223" i="9"/>
  <c r="AN223" i="9"/>
  <c r="AO223" i="9"/>
  <c r="AI223" i="9"/>
  <c r="AR223" i="9"/>
  <c r="D172" i="9"/>
  <c r="Z146" i="9"/>
  <c r="Z198" i="9" s="1"/>
  <c r="J166" i="9"/>
  <c r="J218" i="9" s="1"/>
  <c r="K165" i="9"/>
  <c r="P160" i="9"/>
  <c r="O161" i="9"/>
  <c r="O213" i="9" s="1"/>
  <c r="U156" i="9"/>
  <c r="U208" i="9" s="1"/>
  <c r="H168" i="9"/>
  <c r="H220" i="9" s="1"/>
  <c r="R158" i="9"/>
  <c r="R159" i="9"/>
  <c r="R211" i="9" s="1"/>
  <c r="V155" i="9"/>
  <c r="V207" i="9" s="1"/>
  <c r="W153" i="9"/>
  <c r="V154" i="9"/>
  <c r="V206" i="9" s="1"/>
  <c r="X149" i="9"/>
  <c r="W150" i="9"/>
  <c r="W202" i="9" s="1"/>
  <c r="M164" i="9"/>
  <c r="M216" i="9" s="1"/>
  <c r="I167" i="9"/>
  <c r="I219" i="9" s="1"/>
  <c r="M163" i="9"/>
  <c r="H221" i="9" l="1"/>
  <c r="F222" i="9"/>
  <c r="K217" i="9"/>
  <c r="M215" i="9"/>
  <c r="H251" i="9"/>
  <c r="N214" i="9"/>
  <c r="N250" i="9"/>
  <c r="P212" i="9"/>
  <c r="T209" i="9"/>
  <c r="R210" i="9"/>
  <c r="U249" i="9"/>
  <c r="Y203" i="9"/>
  <c r="W205" i="9"/>
  <c r="W248" i="9"/>
  <c r="AA197" i="9"/>
  <c r="X201" i="9"/>
  <c r="AA24" i="9"/>
  <c r="AA26" i="9"/>
  <c r="AN83" i="9"/>
  <c r="AI22" i="9"/>
  <c r="AI20" i="9"/>
  <c r="V156" i="9"/>
  <c r="V208" i="9" s="1"/>
  <c r="S159" i="9"/>
  <c r="S211" i="9" s="1"/>
  <c r="D225" i="9"/>
  <c r="BA173" i="9"/>
  <c r="AE225" i="9"/>
  <c r="AT225" i="9"/>
  <c r="AY225" i="9"/>
  <c r="AM225" i="9"/>
  <c r="Y225" i="9"/>
  <c r="AU225" i="9"/>
  <c r="AG225" i="9"/>
  <c r="Z225" i="9"/>
  <c r="AC225" i="9"/>
  <c r="AO225" i="9"/>
  <c r="X225" i="9"/>
  <c r="AW225" i="9"/>
  <c r="AH225" i="9"/>
  <c r="AB225" i="9"/>
  <c r="AL225" i="9"/>
  <c r="AA225" i="9"/>
  <c r="AK225" i="9"/>
  <c r="AF225" i="9"/>
  <c r="AP225" i="9"/>
  <c r="AJ225" i="9"/>
  <c r="AI225" i="9"/>
  <c r="AS225" i="9"/>
  <c r="AN225" i="9"/>
  <c r="AX225" i="9"/>
  <c r="AR225" i="9"/>
  <c r="AQ225" i="9"/>
  <c r="AD225" i="9"/>
  <c r="AV225" i="9"/>
  <c r="Z151" i="9"/>
  <c r="W154" i="9"/>
  <c r="W206" i="9" s="1"/>
  <c r="N164" i="9"/>
  <c r="N216" i="9" s="1"/>
  <c r="S158" i="9"/>
  <c r="AA146" i="9"/>
  <c r="AA198" i="9" s="1"/>
  <c r="U157" i="9"/>
  <c r="K166" i="9"/>
  <c r="K218" i="9" s="1"/>
  <c r="P161" i="9"/>
  <c r="P213" i="9" s="1"/>
  <c r="AA148" i="9"/>
  <c r="AA200" i="9" s="1"/>
  <c r="G170" i="9"/>
  <c r="AA147" i="9"/>
  <c r="AA199" i="9" s="1"/>
  <c r="X153" i="9"/>
  <c r="X150" i="9"/>
  <c r="X202" i="9" s="1"/>
  <c r="I168" i="9"/>
  <c r="I220" i="9" s="1"/>
  <c r="N163" i="9"/>
  <c r="W155" i="9"/>
  <c r="W207" i="9" s="1"/>
  <c r="Q160" i="9"/>
  <c r="E172" i="9"/>
  <c r="E224" i="9" s="1"/>
  <c r="J167" i="9"/>
  <c r="J219" i="9" s="1"/>
  <c r="AI21" i="9"/>
  <c r="Z152" i="9"/>
  <c r="Z204" i="9" s="1"/>
  <c r="E173" i="9"/>
  <c r="E225" i="9" s="1"/>
  <c r="F171" i="9"/>
  <c r="F223" i="9" s="1"/>
  <c r="Y149" i="9"/>
  <c r="L165" i="9"/>
  <c r="D224" i="9"/>
  <c r="BA172" i="9"/>
  <c r="AS224" i="9"/>
  <c r="AE224" i="9"/>
  <c r="AW224" i="9"/>
  <c r="AA224" i="9"/>
  <c r="AH224" i="9"/>
  <c r="AD224" i="9"/>
  <c r="AM224" i="9"/>
  <c r="AI224" i="9"/>
  <c r="AP224" i="9"/>
  <c r="AL224" i="9"/>
  <c r="Z224" i="9"/>
  <c r="AB224" i="9"/>
  <c r="AU224" i="9"/>
  <c r="AQ224" i="9"/>
  <c r="AX224" i="9"/>
  <c r="AT224" i="9"/>
  <c r="AO224" i="9"/>
  <c r="AJ224" i="9"/>
  <c r="AY224" i="9"/>
  <c r="AF224" i="9"/>
  <c r="AR224" i="9"/>
  <c r="AN224" i="9"/>
  <c r="Y224" i="9"/>
  <c r="AV224" i="9"/>
  <c r="AC224" i="9"/>
  <c r="AG224" i="9"/>
  <c r="AK224" i="9"/>
  <c r="I169" i="9"/>
  <c r="AB145" i="9"/>
  <c r="AB139" i="9"/>
  <c r="O162" i="9"/>
  <c r="O214" i="9" s="1"/>
  <c r="G222" i="9" l="1"/>
  <c r="I221" i="9"/>
  <c r="N215" i="9"/>
  <c r="I251" i="9"/>
  <c r="L217" i="9"/>
  <c r="Q212" i="9"/>
  <c r="O250" i="9"/>
  <c r="S210" i="9"/>
  <c r="U209" i="9"/>
  <c r="X205" i="9"/>
  <c r="V249" i="9"/>
  <c r="Z203" i="9"/>
  <c r="X248" i="9"/>
  <c r="AB197" i="9"/>
  <c r="Y201" i="9"/>
  <c r="AB24" i="9"/>
  <c r="AB26" i="9"/>
  <c r="AO83" i="9"/>
  <c r="AJ22" i="9"/>
  <c r="AJ20" i="9"/>
  <c r="AJ21" i="9"/>
  <c r="M165" i="9"/>
  <c r="AA152" i="9"/>
  <c r="AA204" i="9" s="1"/>
  <c r="X155" i="9"/>
  <c r="X207" i="9" s="1"/>
  <c r="Y153" i="9"/>
  <c r="L166" i="9"/>
  <c r="L218" i="9" s="1"/>
  <c r="J169" i="9"/>
  <c r="O163" i="9"/>
  <c r="AB148" i="9"/>
  <c r="AB200" i="9" s="1"/>
  <c r="T158" i="9"/>
  <c r="W156" i="9"/>
  <c r="W208" i="9" s="1"/>
  <c r="Z149" i="9"/>
  <c r="B176" i="9"/>
  <c r="P162" i="9"/>
  <c r="P214" i="9" s="1"/>
  <c r="D175" i="9"/>
  <c r="G171" i="9"/>
  <c r="G223" i="9" s="1"/>
  <c r="J168" i="9"/>
  <c r="J220" i="9" s="1"/>
  <c r="AB147" i="9"/>
  <c r="AB199" i="9" s="1"/>
  <c r="Q161" i="9"/>
  <c r="Q213" i="9" s="1"/>
  <c r="V157" i="9"/>
  <c r="O164" i="9"/>
  <c r="O216" i="9" s="1"/>
  <c r="AA151" i="9"/>
  <c r="D174" i="9"/>
  <c r="D252" i="9" s="1"/>
  <c r="H170" i="9"/>
  <c r="T159" i="9"/>
  <c r="T211" i="9" s="1"/>
  <c r="B177" i="9"/>
  <c r="F172" i="9"/>
  <c r="F224" i="9" s="1"/>
  <c r="K167" i="9"/>
  <c r="K219" i="9" s="1"/>
  <c r="AC139" i="9"/>
  <c r="AC145" i="9"/>
  <c r="F173" i="9"/>
  <c r="F225" i="9" s="1"/>
  <c r="R160" i="9"/>
  <c r="Y150" i="9"/>
  <c r="Y202" i="9" s="1"/>
  <c r="AB146" i="9"/>
  <c r="AB198" i="9" s="1"/>
  <c r="X154" i="9"/>
  <c r="X206" i="9" s="1"/>
  <c r="H222" i="9" l="1"/>
  <c r="J221" i="9"/>
  <c r="J251" i="9"/>
  <c r="O215" i="9"/>
  <c r="M217" i="9"/>
  <c r="V209" i="9"/>
  <c r="R212" i="9"/>
  <c r="T210" i="9"/>
  <c r="P250" i="9"/>
  <c r="AA203" i="9"/>
  <c r="Y205" i="9"/>
  <c r="W249" i="9"/>
  <c r="Y248" i="9"/>
  <c r="AC197" i="9"/>
  <c r="Z201" i="9"/>
  <c r="AC24" i="9"/>
  <c r="AC26" i="9"/>
  <c r="AP83" i="9"/>
  <c r="AK21" i="9"/>
  <c r="AK22" i="9"/>
  <c r="AK20" i="9"/>
  <c r="AC146" i="9"/>
  <c r="AC198" i="9" s="1"/>
  <c r="AC148" i="9"/>
  <c r="AC200" i="9" s="1"/>
  <c r="G172" i="9"/>
  <c r="G224" i="9" s="1"/>
  <c r="I170" i="9"/>
  <c r="W157" i="9"/>
  <c r="E175" i="9"/>
  <c r="AB152" i="9"/>
  <c r="AB204" i="9" s="1"/>
  <c r="AD145" i="9"/>
  <c r="AD139" i="9"/>
  <c r="Z150" i="9"/>
  <c r="Z202" i="9" s="1"/>
  <c r="B178" i="9"/>
  <c r="D227" i="9"/>
  <c r="BA175" i="9"/>
  <c r="W227" i="9"/>
  <c r="AC227" i="9"/>
  <c r="AX227" i="9"/>
  <c r="AK227" i="9"/>
  <c r="AB227" i="9"/>
  <c r="AS227" i="9"/>
  <c r="V227" i="9"/>
  <c r="X227" i="9"/>
  <c r="AY227" i="9"/>
  <c r="Y227" i="9"/>
  <c r="AJ227" i="9"/>
  <c r="AD227" i="9"/>
  <c r="AF227" i="9"/>
  <c r="AV227" i="9"/>
  <c r="AU227" i="9"/>
  <c r="AG227" i="9"/>
  <c r="AA227" i="9"/>
  <c r="Z227" i="9"/>
  <c r="AR227" i="9"/>
  <c r="AL227" i="9"/>
  <c r="AN227" i="9"/>
  <c r="AO227" i="9"/>
  <c r="AI227" i="9"/>
  <c r="AH227" i="9"/>
  <c r="AT227" i="9"/>
  <c r="AE227" i="9"/>
  <c r="AW227" i="9"/>
  <c r="AQ227" i="9"/>
  <c r="AP227" i="9"/>
  <c r="AM227" i="9"/>
  <c r="M166" i="9"/>
  <c r="M218" i="9" s="1"/>
  <c r="E174" i="9"/>
  <c r="R161" i="9"/>
  <c r="R213" i="9" s="1"/>
  <c r="H171" i="9"/>
  <c r="H223" i="9" s="1"/>
  <c r="X156" i="9"/>
  <c r="X208" i="9" s="1"/>
  <c r="P163" i="9"/>
  <c r="N165" i="9"/>
  <c r="P164" i="9"/>
  <c r="P216" i="9" s="1"/>
  <c r="K168" i="9"/>
  <c r="K220" i="9" s="1"/>
  <c r="Q162" i="9"/>
  <c r="Q214" i="9" s="1"/>
  <c r="S160" i="9"/>
  <c r="D226" i="9"/>
  <c r="BA174" i="9"/>
  <c r="AL226" i="9"/>
  <c r="AN226" i="9"/>
  <c r="AP226" i="9"/>
  <c r="AF226" i="9"/>
  <c r="AC226" i="9"/>
  <c r="AB226" i="9"/>
  <c r="AT226" i="9"/>
  <c r="AV226" i="9"/>
  <c r="Y226" i="9"/>
  <c r="AX226" i="9"/>
  <c r="AK226" i="9"/>
  <c r="AJ226" i="9"/>
  <c r="AG226" i="9"/>
  <c r="AA226" i="9"/>
  <c r="AS226" i="9"/>
  <c r="AR226" i="9"/>
  <c r="AO226" i="9"/>
  <c r="AU226" i="9"/>
  <c r="AI226" i="9"/>
  <c r="W226" i="9"/>
  <c r="AW226" i="9"/>
  <c r="AD226" i="9"/>
  <c r="AH226" i="9"/>
  <c r="AQ226" i="9"/>
  <c r="AE226" i="9"/>
  <c r="AY226" i="9"/>
  <c r="AM226" i="9"/>
  <c r="X226" i="9"/>
  <c r="Z226" i="9"/>
  <c r="Z153" i="9"/>
  <c r="AA149" i="9"/>
  <c r="Y154" i="9"/>
  <c r="Y206" i="9" s="1"/>
  <c r="G173" i="9"/>
  <c r="G225" i="9" s="1"/>
  <c r="L167" i="9"/>
  <c r="L219" i="9" s="1"/>
  <c r="U159" i="9"/>
  <c r="U211" i="9" s="1"/>
  <c r="U158" i="9"/>
  <c r="AB151" i="9"/>
  <c r="AC147" i="9"/>
  <c r="AC199" i="9" s="1"/>
  <c r="K169" i="9"/>
  <c r="Y155" i="9"/>
  <c r="Y207" i="9" s="1"/>
  <c r="E227" i="9" l="1"/>
  <c r="K221" i="9"/>
  <c r="I222" i="9"/>
  <c r="E226" i="9"/>
  <c r="E252" i="9"/>
  <c r="P215" i="9"/>
  <c r="N217" i="9"/>
  <c r="K251" i="9"/>
  <c r="Q250" i="9"/>
  <c r="W209" i="9"/>
  <c r="S212" i="9"/>
  <c r="U210" i="9"/>
  <c r="AB203" i="9"/>
  <c r="Z205" i="9"/>
  <c r="X249" i="9"/>
  <c r="Z248" i="9"/>
  <c r="AA201" i="9"/>
  <c r="AD197" i="9"/>
  <c r="AD24" i="9"/>
  <c r="AD26" i="9"/>
  <c r="AQ83" i="9"/>
  <c r="AL22" i="9"/>
  <c r="AL20" i="9"/>
  <c r="R162" i="9"/>
  <c r="R214" i="9" s="1"/>
  <c r="Z155" i="9"/>
  <c r="Z207" i="9" s="1"/>
  <c r="Z154" i="9"/>
  <c r="Z206" i="9" s="1"/>
  <c r="Q163" i="9"/>
  <c r="I171" i="9"/>
  <c r="I223" i="9" s="1"/>
  <c r="D177" i="9"/>
  <c r="L168" i="9"/>
  <c r="L220" i="9" s="1"/>
  <c r="S161" i="9"/>
  <c r="S213" i="9" s="1"/>
  <c r="AE139" i="9"/>
  <c r="AE145" i="9"/>
  <c r="X157" i="9"/>
  <c r="AD146" i="9"/>
  <c r="AD198" i="9" s="1"/>
  <c r="L169" i="9"/>
  <c r="V159" i="9"/>
  <c r="V211" i="9" s="1"/>
  <c r="AB149" i="9"/>
  <c r="Y156" i="9"/>
  <c r="Y208" i="9" s="1"/>
  <c r="J170" i="9"/>
  <c r="AL21" i="9"/>
  <c r="AD147" i="9"/>
  <c r="AD199" i="9" s="1"/>
  <c r="AC151" i="9"/>
  <c r="Q164" i="9"/>
  <c r="Q216" i="9" s="1"/>
  <c r="F174" i="9"/>
  <c r="M167" i="9"/>
  <c r="M219" i="9" s="1"/>
  <c r="AM21" i="9"/>
  <c r="D176" i="9"/>
  <c r="AC152" i="9"/>
  <c r="AC204" i="9" s="1"/>
  <c r="H172" i="9"/>
  <c r="H224" i="9" s="1"/>
  <c r="AA153" i="9"/>
  <c r="T160" i="9"/>
  <c r="V158" i="9"/>
  <c r="H173" i="9"/>
  <c r="H225" i="9" s="1"/>
  <c r="O165" i="9"/>
  <c r="N166" i="9"/>
  <c r="N218" i="9" s="1"/>
  <c r="AA150" i="9"/>
  <c r="AA202" i="9" s="1"/>
  <c r="F175" i="9"/>
  <c r="AD148" i="9"/>
  <c r="AD200" i="9" s="1"/>
  <c r="F227" i="9" l="1"/>
  <c r="J222" i="9"/>
  <c r="F226" i="9"/>
  <c r="F252" i="9"/>
  <c r="L221" i="9"/>
  <c r="Q215" i="9"/>
  <c r="O217" i="9"/>
  <c r="L251" i="9"/>
  <c r="R250" i="9"/>
  <c r="T212" i="9"/>
  <c r="V210" i="9"/>
  <c r="X209" i="9"/>
  <c r="Y249" i="9"/>
  <c r="AC203" i="9"/>
  <c r="AA205" i="9"/>
  <c r="AA248" i="9"/>
  <c r="AE197" i="9"/>
  <c r="AB201" i="9"/>
  <c r="AE24" i="9"/>
  <c r="AE26" i="9"/>
  <c r="AR83" i="9"/>
  <c r="AN22" i="9"/>
  <c r="AN20" i="9"/>
  <c r="AM22" i="9"/>
  <c r="AM20" i="9"/>
  <c r="AB150" i="9"/>
  <c r="AB202" i="9" s="1"/>
  <c r="AE148" i="9"/>
  <c r="AE200" i="9" s="1"/>
  <c r="P165" i="9"/>
  <c r="AD152" i="9"/>
  <c r="AD204" i="9" s="1"/>
  <c r="AE146" i="9"/>
  <c r="AE198" i="9" s="1"/>
  <c r="G175" i="9"/>
  <c r="AB153" i="9"/>
  <c r="B179" i="9"/>
  <c r="AC149" i="9"/>
  <c r="M168" i="9"/>
  <c r="M220" i="9" s="1"/>
  <c r="R163" i="9"/>
  <c r="S162" i="9"/>
  <c r="I173" i="9"/>
  <c r="I225" i="9" s="1"/>
  <c r="E176" i="9"/>
  <c r="Y157" i="9"/>
  <c r="J171" i="9"/>
  <c r="J223" i="9" s="1"/>
  <c r="D228" i="9"/>
  <c r="BA176" i="9"/>
  <c r="X228" i="9"/>
  <c r="AX228" i="9"/>
  <c r="AR228" i="9"/>
  <c r="U228" i="9"/>
  <c r="AL228" i="9"/>
  <c r="AF228" i="9"/>
  <c r="AC228" i="9"/>
  <c r="AT228" i="9"/>
  <c r="AN228" i="9"/>
  <c r="AK228" i="9"/>
  <c r="AV228" i="9"/>
  <c r="AA228" i="9"/>
  <c r="AS228" i="9"/>
  <c r="AP228" i="9"/>
  <c r="W228" i="9"/>
  <c r="Y228" i="9"/>
  <c r="AI228" i="9"/>
  <c r="AJ228" i="9"/>
  <c r="AE228" i="9"/>
  <c r="AG228" i="9"/>
  <c r="Z228" i="9"/>
  <c r="AQ228" i="9"/>
  <c r="AU228" i="9"/>
  <c r="AW228" i="9"/>
  <c r="AM228" i="9"/>
  <c r="AO228" i="9"/>
  <c r="AH228" i="9"/>
  <c r="AY228" i="9"/>
  <c r="AB228" i="9"/>
  <c r="V228" i="9"/>
  <c r="AD228" i="9"/>
  <c r="G174" i="9"/>
  <c r="E177" i="9"/>
  <c r="E229" i="9" s="1"/>
  <c r="AA154" i="9"/>
  <c r="AA206" i="9" s="1"/>
  <c r="W158" i="9"/>
  <c r="B180" i="9"/>
  <c r="AD151" i="9"/>
  <c r="AF145" i="9"/>
  <c r="AF139" i="9"/>
  <c r="D229" i="9"/>
  <c r="BA177" i="9"/>
  <c r="U229" i="9"/>
  <c r="AG229" i="9"/>
  <c r="W229" i="9"/>
  <c r="AC229" i="9"/>
  <c r="X229" i="9"/>
  <c r="AO229" i="9"/>
  <c r="Z229" i="9"/>
  <c r="AR229" i="9"/>
  <c r="AT229" i="9"/>
  <c r="AY229" i="9"/>
  <c r="AE229" i="9"/>
  <c r="AK229" i="9"/>
  <c r="AF229" i="9"/>
  <c r="AW229" i="9"/>
  <c r="AH229" i="9"/>
  <c r="T229" i="9"/>
  <c r="AM229" i="9"/>
  <c r="AS229" i="9"/>
  <c r="AN229" i="9"/>
  <c r="AP229" i="9"/>
  <c r="AB229" i="9"/>
  <c r="AU229" i="9"/>
  <c r="V229" i="9"/>
  <c r="AV229" i="9"/>
  <c r="AX229" i="9"/>
  <c r="AA229" i="9"/>
  <c r="AJ229" i="9"/>
  <c r="AI229" i="9"/>
  <c r="AD229" i="9"/>
  <c r="Y229" i="9"/>
  <c r="AL229" i="9"/>
  <c r="AQ229" i="9"/>
  <c r="K170" i="9"/>
  <c r="W159" i="9"/>
  <c r="W211" i="9" s="1"/>
  <c r="O166" i="9"/>
  <c r="O218" i="9" s="1"/>
  <c r="N167" i="9"/>
  <c r="N219" i="9" s="1"/>
  <c r="I172" i="9"/>
  <c r="D178" i="9"/>
  <c r="M169" i="9"/>
  <c r="U160" i="9"/>
  <c r="R164" i="9"/>
  <c r="R216" i="9" s="1"/>
  <c r="AE147" i="9"/>
  <c r="AE199" i="9" s="1"/>
  <c r="Z156" i="9"/>
  <c r="Z208" i="9" s="1"/>
  <c r="T161" i="9"/>
  <c r="T213" i="9" s="1"/>
  <c r="AA155" i="9"/>
  <c r="AA207" i="9" s="1"/>
  <c r="G227" i="9" l="1"/>
  <c r="E228" i="9"/>
  <c r="I224" i="9"/>
  <c r="K222" i="9"/>
  <c r="G226" i="9"/>
  <c r="G252" i="9"/>
  <c r="M221" i="9"/>
  <c r="R215" i="9"/>
  <c r="P217" i="9"/>
  <c r="M251" i="9"/>
  <c r="Y209" i="9"/>
  <c r="W210" i="9"/>
  <c r="S214" i="9"/>
  <c r="S250" i="9"/>
  <c r="U212" i="9"/>
  <c r="AB205" i="9"/>
  <c r="AD203" i="9"/>
  <c r="Z249" i="9"/>
  <c r="AB248" i="9"/>
  <c r="AC201" i="9"/>
  <c r="AF197" i="9"/>
  <c r="AF24" i="9"/>
  <c r="AF26" i="9"/>
  <c r="AS83" i="9"/>
  <c r="AO20" i="9"/>
  <c r="AO22" i="9"/>
  <c r="S163" i="9"/>
  <c r="AF146" i="9"/>
  <c r="AF198" i="9" s="1"/>
  <c r="AB155" i="9"/>
  <c r="AB207" i="9" s="1"/>
  <c r="L170" i="9"/>
  <c r="X158" i="9"/>
  <c r="F176" i="9"/>
  <c r="N168" i="9"/>
  <c r="N220" i="9" s="1"/>
  <c r="AC150" i="9"/>
  <c r="AC202" i="9" s="1"/>
  <c r="S164" i="9"/>
  <c r="S216" i="9" s="1"/>
  <c r="AG145" i="9"/>
  <c r="AG139" i="9"/>
  <c r="H174" i="9"/>
  <c r="U161" i="9"/>
  <c r="U213" i="9" s="1"/>
  <c r="J173" i="9"/>
  <c r="J225" i="9" s="1"/>
  <c r="AD149" i="9"/>
  <c r="AC153" i="9"/>
  <c r="J172" i="9"/>
  <c r="AA156" i="9"/>
  <c r="AA208" i="9" s="1"/>
  <c r="N169" i="9"/>
  <c r="P166" i="9"/>
  <c r="P218" i="9" s="1"/>
  <c r="F177" i="9"/>
  <c r="F229" i="9" s="1"/>
  <c r="Z157" i="9"/>
  <c r="Q165" i="9"/>
  <c r="V160" i="9"/>
  <c r="O167" i="9"/>
  <c r="O219" i="9" s="1"/>
  <c r="AO21" i="9"/>
  <c r="AB154" i="9"/>
  <c r="AB206" i="9" s="1"/>
  <c r="AF147" i="9"/>
  <c r="AF199" i="9" s="1"/>
  <c r="T162" i="9"/>
  <c r="T214" i="9" s="1"/>
  <c r="H175" i="9"/>
  <c r="D230" i="9"/>
  <c r="BA178" i="9"/>
  <c r="AI230" i="9"/>
  <c r="AC230" i="9"/>
  <c r="T230" i="9"/>
  <c r="AT230" i="9"/>
  <c r="AV230" i="9"/>
  <c r="Y230" i="9"/>
  <c r="AP230" i="9"/>
  <c r="AH230" i="9"/>
  <c r="AQ230" i="9"/>
  <c r="AK230" i="9"/>
  <c r="AB230" i="9"/>
  <c r="AG230" i="9"/>
  <c r="AX230" i="9"/>
  <c r="AY230" i="9"/>
  <c r="AS230" i="9"/>
  <c r="AJ230" i="9"/>
  <c r="AO230" i="9"/>
  <c r="AR230" i="9"/>
  <c r="W230" i="9"/>
  <c r="AW230" i="9"/>
  <c r="AE230" i="9"/>
  <c r="AA230" i="9"/>
  <c r="V230" i="9"/>
  <c r="AM230" i="9"/>
  <c r="X230" i="9"/>
  <c r="S230" i="9"/>
  <c r="AD230" i="9"/>
  <c r="AU230" i="9"/>
  <c r="AF230" i="9"/>
  <c r="Z230" i="9"/>
  <c r="U230" i="9"/>
  <c r="AL230" i="9"/>
  <c r="AN230" i="9"/>
  <c r="AE151" i="9"/>
  <c r="K171" i="9"/>
  <c r="K223" i="9" s="1"/>
  <c r="AE152" i="9"/>
  <c r="AE204" i="9" s="1"/>
  <c r="E178" i="9"/>
  <c r="E230" i="9" s="1"/>
  <c r="X159" i="9"/>
  <c r="X211" i="9" s="1"/>
  <c r="AF148" i="9"/>
  <c r="AF200" i="9" s="1"/>
  <c r="F228" i="9" l="1"/>
  <c r="H227" i="9"/>
  <c r="N221" i="9"/>
  <c r="J224" i="9"/>
  <c r="L222" i="9"/>
  <c r="H226" i="9"/>
  <c r="H252" i="9"/>
  <c r="N251" i="9"/>
  <c r="Q217" i="9"/>
  <c r="S215" i="9"/>
  <c r="T250" i="9"/>
  <c r="Z209" i="9"/>
  <c r="X210" i="9"/>
  <c r="V212" i="9"/>
  <c r="AC205" i="9"/>
  <c r="AE203" i="9"/>
  <c r="AA249" i="9"/>
  <c r="AC248" i="9"/>
  <c r="AD201" i="9"/>
  <c r="AG197" i="9"/>
  <c r="AG24" i="9"/>
  <c r="AG26" i="9"/>
  <c r="AT83" i="9"/>
  <c r="AP20" i="9"/>
  <c r="AP22" i="9"/>
  <c r="O169" i="9"/>
  <c r="K172" i="9"/>
  <c r="K224" i="9" s="1"/>
  <c r="V161" i="9"/>
  <c r="V213" i="9" s="1"/>
  <c r="AD150" i="9"/>
  <c r="AD202" i="9" s="1"/>
  <c r="T163" i="9"/>
  <c r="D179" i="9"/>
  <c r="AG147" i="9"/>
  <c r="AG199" i="9" s="1"/>
  <c r="AA157" i="9"/>
  <c r="I174" i="9"/>
  <c r="M170" i="9"/>
  <c r="P167" i="9"/>
  <c r="P219" i="9" s="1"/>
  <c r="AH145" i="9"/>
  <c r="AH139" i="9"/>
  <c r="O168" i="9"/>
  <c r="O220" i="9" s="1"/>
  <c r="F178" i="9"/>
  <c r="F230" i="9" s="1"/>
  <c r="AF152" i="9"/>
  <c r="AF204" i="9" s="1"/>
  <c r="AD153" i="9"/>
  <c r="I175" i="9"/>
  <c r="AE149" i="9"/>
  <c r="K173" i="9"/>
  <c r="K225" i="9" s="1"/>
  <c r="G176" i="9"/>
  <c r="AC155" i="9"/>
  <c r="AC207" i="9" s="1"/>
  <c r="AC154" i="9"/>
  <c r="AC206" i="9" s="1"/>
  <c r="G177" i="9"/>
  <c r="G229" i="9" s="1"/>
  <c r="D180" i="9"/>
  <c r="W160" i="9"/>
  <c r="Y159" i="9"/>
  <c r="Y211" i="9" s="1"/>
  <c r="L171" i="9"/>
  <c r="L223" i="9" s="1"/>
  <c r="B182" i="9"/>
  <c r="Q166" i="9"/>
  <c r="Q218" i="9" s="1"/>
  <c r="AB156" i="9"/>
  <c r="AB208" i="9" s="1"/>
  <c r="AF151" i="9"/>
  <c r="U162" i="9"/>
  <c r="U214" i="9" s="1"/>
  <c r="R165" i="9"/>
  <c r="T164" i="9"/>
  <c r="T216" i="9" s="1"/>
  <c r="AG146" i="9"/>
  <c r="AG198" i="9" s="1"/>
  <c r="AG148" i="9"/>
  <c r="AG200" i="9" s="1"/>
  <c r="Y158" i="9"/>
  <c r="I227" i="9" l="1"/>
  <c r="D253" i="9"/>
  <c r="G228" i="9"/>
  <c r="I226" i="9"/>
  <c r="I252" i="9"/>
  <c r="O221" i="9"/>
  <c r="M222" i="9"/>
  <c r="O251" i="9"/>
  <c r="T215" i="9"/>
  <c r="R217" i="9"/>
  <c r="U250" i="9"/>
  <c r="AA209" i="9"/>
  <c r="Y210" i="9"/>
  <c r="W212" i="9"/>
  <c r="AD205" i="9"/>
  <c r="AF203" i="9"/>
  <c r="AB249" i="9"/>
  <c r="AD248" i="9"/>
  <c r="AE201" i="9"/>
  <c r="AH197" i="9"/>
  <c r="AH24" i="9"/>
  <c r="AH26" i="9"/>
  <c r="AU83" i="9"/>
  <c r="AQ22" i="9"/>
  <c r="AQ20" i="9"/>
  <c r="L172" i="9"/>
  <c r="AC156" i="9"/>
  <c r="AC208" i="9" s="1"/>
  <c r="M171" i="9"/>
  <c r="M223" i="9" s="1"/>
  <c r="E180" i="9"/>
  <c r="E232" i="9" s="1"/>
  <c r="U163" i="9"/>
  <c r="D231" i="9"/>
  <c r="BA179" i="9"/>
  <c r="AD231" i="9"/>
  <c r="Y231" i="9"/>
  <c r="AX231" i="9"/>
  <c r="AC231" i="9"/>
  <c r="AV231" i="9"/>
  <c r="AU231" i="9"/>
  <c r="S231" i="9"/>
  <c r="AG231" i="9"/>
  <c r="T231" i="9"/>
  <c r="AK231" i="9"/>
  <c r="V231" i="9"/>
  <c r="AA231" i="9"/>
  <c r="AO231" i="9"/>
  <c r="AB231" i="9"/>
  <c r="AS231" i="9"/>
  <c r="AL231" i="9"/>
  <c r="X231" i="9"/>
  <c r="AI231" i="9"/>
  <c r="AW231" i="9"/>
  <c r="AJ231" i="9"/>
  <c r="AT231" i="9"/>
  <c r="AF231" i="9"/>
  <c r="AQ231" i="9"/>
  <c r="R231" i="9"/>
  <c r="AR231" i="9"/>
  <c r="W231" i="9"/>
  <c r="AN231" i="9"/>
  <c r="AY231" i="9"/>
  <c r="Z231" i="9"/>
  <c r="AE231" i="9"/>
  <c r="AH231" i="9"/>
  <c r="AM231" i="9"/>
  <c r="AP231" i="9"/>
  <c r="U231" i="9"/>
  <c r="J175" i="9"/>
  <c r="Q167" i="9"/>
  <c r="Q219" i="9" s="1"/>
  <c r="AB157" i="9"/>
  <c r="P169" i="9"/>
  <c r="Z158" i="9"/>
  <c r="U164" i="9"/>
  <c r="U216" i="9" s="1"/>
  <c r="R166" i="9"/>
  <c r="R218" i="9" s="1"/>
  <c r="Z159" i="9"/>
  <c r="Z211" i="9" s="1"/>
  <c r="H177" i="9"/>
  <c r="H229" i="9" s="1"/>
  <c r="H176" i="9"/>
  <c r="P168" i="9"/>
  <c r="P220" i="9" s="1"/>
  <c r="V162" i="9"/>
  <c r="V214" i="9" s="1"/>
  <c r="AE153" i="9"/>
  <c r="N170" i="9"/>
  <c r="AE150" i="9"/>
  <c r="AE202" i="9" s="1"/>
  <c r="G178" i="9"/>
  <c r="G230" i="9" s="1"/>
  <c r="D232" i="9"/>
  <c r="BA180" i="9"/>
  <c r="AP232" i="9"/>
  <c r="U232" i="9"/>
  <c r="AL232" i="9"/>
  <c r="AH232" i="9"/>
  <c r="X232" i="9"/>
  <c r="AX232" i="9"/>
  <c r="AC232" i="9"/>
  <c r="AT232" i="9"/>
  <c r="AY232" i="9"/>
  <c r="AF232" i="9"/>
  <c r="AK232" i="9"/>
  <c r="AD232" i="9"/>
  <c r="W232" i="9"/>
  <c r="Q232" i="9"/>
  <c r="AN232" i="9"/>
  <c r="S232" i="9"/>
  <c r="AS232" i="9"/>
  <c r="AW232" i="9"/>
  <c r="AR232" i="9"/>
  <c r="AE232" i="9"/>
  <c r="Y232" i="9"/>
  <c r="AV232" i="9"/>
  <c r="AA232" i="9"/>
  <c r="T232" i="9"/>
  <c r="AM232" i="9"/>
  <c r="AG232" i="9"/>
  <c r="R232" i="9"/>
  <c r="AI232" i="9"/>
  <c r="AB232" i="9"/>
  <c r="AU232" i="9"/>
  <c r="AO232" i="9"/>
  <c r="Z232" i="9"/>
  <c r="AQ232" i="9"/>
  <c r="AJ232" i="9"/>
  <c r="V232" i="9"/>
  <c r="AQ21" i="9"/>
  <c r="X160" i="9"/>
  <c r="AD154" i="9"/>
  <c r="AD206" i="9" s="1"/>
  <c r="L173" i="9"/>
  <c r="L225" i="9" s="1"/>
  <c r="AI145" i="9"/>
  <c r="AI139" i="9"/>
  <c r="AH147" i="9"/>
  <c r="AH199" i="9" s="1"/>
  <c r="AH146" i="9"/>
  <c r="AH198" i="9" s="1"/>
  <c r="AD155" i="9"/>
  <c r="AD207" i="9" s="1"/>
  <c r="AH148" i="9"/>
  <c r="AH200" i="9" s="1"/>
  <c r="AG151" i="9"/>
  <c r="AG152" i="9"/>
  <c r="AG204" i="9" s="1"/>
  <c r="W161" i="9"/>
  <c r="W213" i="9" s="1"/>
  <c r="S165" i="9"/>
  <c r="AF149" i="9"/>
  <c r="J174" i="9"/>
  <c r="E179" i="9"/>
  <c r="E231" i="9" l="1"/>
  <c r="E253" i="9"/>
  <c r="H228" i="9"/>
  <c r="J227" i="9"/>
  <c r="P221" i="9"/>
  <c r="N222" i="9"/>
  <c r="L224" i="9"/>
  <c r="J226" i="9"/>
  <c r="J252" i="9"/>
  <c r="P251" i="9"/>
  <c r="U215" i="9"/>
  <c r="S217" i="9"/>
  <c r="AB209" i="9"/>
  <c r="V250" i="9"/>
  <c r="Z210" i="9"/>
  <c r="X212" i="9"/>
  <c r="AC249" i="9"/>
  <c r="AE205" i="9"/>
  <c r="AG203" i="9"/>
  <c r="AE248" i="9"/>
  <c r="AI197" i="9"/>
  <c r="AF201" i="9"/>
  <c r="AI24" i="9"/>
  <c r="AI26" i="9"/>
  <c r="AV83" i="9"/>
  <c r="AR20" i="9"/>
  <c r="AR22" i="9"/>
  <c r="AC157" i="9"/>
  <c r="AD156" i="9"/>
  <c r="AD208" i="9" s="1"/>
  <c r="AH151" i="9"/>
  <c r="AI147" i="9"/>
  <c r="AI199" i="9" s="1"/>
  <c r="O170" i="9"/>
  <c r="I176" i="9"/>
  <c r="AG149" i="9"/>
  <c r="AE154" i="9"/>
  <c r="AE206" i="9" s="1"/>
  <c r="AI148" i="9"/>
  <c r="AI200" i="9" s="1"/>
  <c r="AJ145" i="9"/>
  <c r="AJ139" i="9"/>
  <c r="Y160" i="9"/>
  <c r="AF153" i="9"/>
  <c r="I177" i="9"/>
  <c r="I229" i="9" s="1"/>
  <c r="M172" i="9"/>
  <c r="M224" i="9" s="1"/>
  <c r="F179" i="9"/>
  <c r="T165" i="9"/>
  <c r="AA158" i="9"/>
  <c r="K175" i="9"/>
  <c r="F180" i="9"/>
  <c r="F232" i="9" s="1"/>
  <c r="AE155" i="9"/>
  <c r="AE207" i="9" s="1"/>
  <c r="R167" i="9"/>
  <c r="R219" i="9" s="1"/>
  <c r="X161" i="9"/>
  <c r="X213" i="9" s="1"/>
  <c r="M173" i="9"/>
  <c r="M225" i="9" s="1"/>
  <c r="B184" i="9"/>
  <c r="AA159" i="9"/>
  <c r="AA211" i="9" s="1"/>
  <c r="Q169" i="9"/>
  <c r="N171" i="9"/>
  <c r="N223" i="9" s="1"/>
  <c r="AH152" i="9"/>
  <c r="AH204" i="9" s="1"/>
  <c r="V164" i="9"/>
  <c r="V216" i="9" s="1"/>
  <c r="V163" i="9"/>
  <c r="H178" i="9"/>
  <c r="H230" i="9" s="1"/>
  <c r="W162" i="9"/>
  <c r="K174" i="9"/>
  <c r="D182" i="9"/>
  <c r="AI146" i="9"/>
  <c r="AI198" i="9" s="1"/>
  <c r="AF150" i="9"/>
  <c r="AF202" i="9" s="1"/>
  <c r="Q168" i="9"/>
  <c r="Q220" i="9" s="1"/>
  <c r="S166" i="9"/>
  <c r="S218" i="9" s="1"/>
  <c r="AR21" i="9"/>
  <c r="K227" i="9" l="1"/>
  <c r="F231" i="9"/>
  <c r="F253" i="9"/>
  <c r="I228" i="9"/>
  <c r="O222" i="9"/>
  <c r="Q221" i="9"/>
  <c r="K226" i="9"/>
  <c r="K252" i="9"/>
  <c r="T217" i="9"/>
  <c r="Q251" i="9"/>
  <c r="V215" i="9"/>
  <c r="AA210" i="9"/>
  <c r="AC209" i="9"/>
  <c r="Y212" i="9"/>
  <c r="W214" i="9"/>
  <c r="W250" i="9"/>
  <c r="AD249" i="9"/>
  <c r="AH203" i="9"/>
  <c r="AF205" i="9"/>
  <c r="AF248" i="9"/>
  <c r="AJ197" i="9"/>
  <c r="AG201" i="9"/>
  <c r="AJ24" i="9"/>
  <c r="AJ26" i="9"/>
  <c r="AW83" i="9"/>
  <c r="AS22" i="9"/>
  <c r="AS20" i="9"/>
  <c r="C21" i="5"/>
  <c r="U165" i="9"/>
  <c r="E182" i="9"/>
  <c r="W163" i="9"/>
  <c r="D234" i="9"/>
  <c r="BA182" i="9"/>
  <c r="AC234" i="9"/>
  <c r="AD234" i="9"/>
  <c r="AM234" i="9"/>
  <c r="AN234" i="9"/>
  <c r="AH234" i="9"/>
  <c r="AK234" i="9"/>
  <c r="T234" i="9"/>
  <c r="AL234" i="9"/>
  <c r="AU234" i="9"/>
  <c r="AV234" i="9"/>
  <c r="Q234" i="9"/>
  <c r="AP234" i="9"/>
  <c r="AF234" i="9"/>
  <c r="S234" i="9"/>
  <c r="AS234" i="9"/>
  <c r="AB234" i="9"/>
  <c r="AT234" i="9"/>
  <c r="Y234" i="9"/>
  <c r="AX234" i="9"/>
  <c r="V234" i="9"/>
  <c r="AE234" i="9"/>
  <c r="AA234" i="9"/>
  <c r="AJ234" i="9"/>
  <c r="AG234" i="9"/>
  <c r="AI234" i="9"/>
  <c r="AR234" i="9"/>
  <c r="AO234" i="9"/>
  <c r="Z234" i="9"/>
  <c r="AQ234" i="9"/>
  <c r="O234" i="9"/>
  <c r="P234" i="9"/>
  <c r="AW234" i="9"/>
  <c r="AY234" i="9"/>
  <c r="W234" i="9"/>
  <c r="X234" i="9"/>
  <c r="R234" i="9"/>
  <c r="U234" i="9"/>
  <c r="J176" i="9"/>
  <c r="P170" i="9"/>
  <c r="B185" i="9"/>
  <c r="R168" i="9"/>
  <c r="R220" i="9" s="1"/>
  <c r="L174" i="9"/>
  <c r="W164" i="9"/>
  <c r="W216" i="9" s="1"/>
  <c r="AF155" i="9"/>
  <c r="AF207" i="9" s="1"/>
  <c r="AB158" i="9"/>
  <c r="G179" i="9"/>
  <c r="AG153" i="9"/>
  <c r="AD157" i="9"/>
  <c r="O171" i="9"/>
  <c r="O223" i="9" s="1"/>
  <c r="AB159" i="9"/>
  <c r="AB211" i="9" s="1"/>
  <c r="Y161" i="9"/>
  <c r="Y213" i="9" s="1"/>
  <c r="Z160" i="9"/>
  <c r="AF154" i="9"/>
  <c r="AF206" i="9" s="1"/>
  <c r="L175" i="9"/>
  <c r="AJ148" i="9"/>
  <c r="AJ200" i="9" s="1"/>
  <c r="AE156" i="9"/>
  <c r="AE208" i="9" s="1"/>
  <c r="T166" i="9"/>
  <c r="T218" i="9" s="1"/>
  <c r="R169" i="9"/>
  <c r="AG150" i="9"/>
  <c r="AG202" i="9" s="1"/>
  <c r="X162" i="9"/>
  <c r="X214" i="9" s="1"/>
  <c r="N172" i="9"/>
  <c r="N224" i="9" s="1"/>
  <c r="AJ147" i="9"/>
  <c r="AJ199" i="9" s="1"/>
  <c r="AK139" i="9"/>
  <c r="AK26" i="9" s="1"/>
  <c r="AK145" i="9"/>
  <c r="AH149" i="9"/>
  <c r="AI151" i="9"/>
  <c r="N173" i="9"/>
  <c r="N225" i="9" s="1"/>
  <c r="AJ146" i="9"/>
  <c r="AJ198" i="9" s="1"/>
  <c r="I178" i="9"/>
  <c r="I230" i="9" s="1"/>
  <c r="AI152" i="9"/>
  <c r="AI204" i="9" s="1"/>
  <c r="S167" i="9"/>
  <c r="S219" i="9" s="1"/>
  <c r="G180" i="9"/>
  <c r="G232" i="9" s="1"/>
  <c r="J177" i="9"/>
  <c r="J229" i="9" s="1"/>
  <c r="AS21" i="9"/>
  <c r="E234" i="9" l="1"/>
  <c r="J228" i="9"/>
  <c r="L227" i="9"/>
  <c r="G231" i="9"/>
  <c r="G253" i="9"/>
  <c r="P222" i="9"/>
  <c r="R221" i="9"/>
  <c r="L226" i="9"/>
  <c r="L252" i="9"/>
  <c r="R251" i="9"/>
  <c r="W215" i="9"/>
  <c r="U217" i="9"/>
  <c r="Z212" i="9"/>
  <c r="AD209" i="9"/>
  <c r="AB210" i="9"/>
  <c r="X250" i="9"/>
  <c r="AG205" i="9"/>
  <c r="AE249" i="9"/>
  <c r="AI203" i="9"/>
  <c r="AG248" i="9"/>
  <c r="AH201" i="9"/>
  <c r="AK197" i="9"/>
  <c r="AX83" i="9"/>
  <c r="AY83" i="9"/>
  <c r="AT20" i="9"/>
  <c r="AT22" i="9"/>
  <c r="AK24" i="9"/>
  <c r="H180" i="9"/>
  <c r="H232" i="9" s="1"/>
  <c r="U166" i="9"/>
  <c r="U218" i="9" s="1"/>
  <c r="D184" i="9"/>
  <c r="H179" i="9"/>
  <c r="X164" i="9"/>
  <c r="X216" i="9" s="1"/>
  <c r="F182" i="9"/>
  <c r="B186" i="9"/>
  <c r="AK146" i="9"/>
  <c r="AK198" i="9" s="1"/>
  <c r="AI149" i="9"/>
  <c r="Z161" i="9"/>
  <c r="Z213" i="9" s="1"/>
  <c r="O173" i="9"/>
  <c r="O225" i="9" s="1"/>
  <c r="AK147" i="9"/>
  <c r="AK199" i="9" s="1"/>
  <c r="AF156" i="9"/>
  <c r="AF208" i="9" s="1"/>
  <c r="Q170" i="9"/>
  <c r="AJ152" i="9"/>
  <c r="AJ204" i="9" s="1"/>
  <c r="AL145" i="9"/>
  <c r="AL139" i="9"/>
  <c r="AL26" i="9" s="1"/>
  <c r="AH150" i="9"/>
  <c r="AH202" i="9" s="1"/>
  <c r="AK148" i="9"/>
  <c r="AK200" i="9" s="1"/>
  <c r="AC159" i="9"/>
  <c r="AC211" i="9" s="1"/>
  <c r="AE157" i="9"/>
  <c r="S168" i="9"/>
  <c r="S220" i="9" s="1"/>
  <c r="K176" i="9"/>
  <c r="Y162" i="9"/>
  <c r="AG154" i="9"/>
  <c r="AG206" i="9" s="1"/>
  <c r="AG155" i="9"/>
  <c r="AG207" i="9" s="1"/>
  <c r="P171" i="9"/>
  <c r="P223" i="9" s="1"/>
  <c r="M174" i="9"/>
  <c r="V165" i="9"/>
  <c r="AC158" i="9"/>
  <c r="J178" i="9"/>
  <c r="J230" i="9" s="1"/>
  <c r="S169" i="9"/>
  <c r="M175" i="9"/>
  <c r="X163" i="9"/>
  <c r="K177" i="9"/>
  <c r="K229" i="9" s="1"/>
  <c r="T167" i="9"/>
  <c r="T219" i="9" s="1"/>
  <c r="AJ151" i="9"/>
  <c r="O172" i="9"/>
  <c r="O224" i="9" s="1"/>
  <c r="AA160" i="9"/>
  <c r="AH153" i="9"/>
  <c r="F234" i="9" l="1"/>
  <c r="K228" i="9"/>
  <c r="M227" i="9"/>
  <c r="H231" i="9"/>
  <c r="H253" i="9"/>
  <c r="S221" i="9"/>
  <c r="M226" i="9"/>
  <c r="M252" i="9"/>
  <c r="Q222" i="9"/>
  <c r="S251" i="9"/>
  <c r="X215" i="9"/>
  <c r="V217" i="9"/>
  <c r="Y214" i="9"/>
  <c r="Y250" i="9"/>
  <c r="AC210" i="9"/>
  <c r="AA212" i="9"/>
  <c r="AE209" i="9"/>
  <c r="AJ203" i="9"/>
  <c r="AH205" i="9"/>
  <c r="AF249" i="9"/>
  <c r="AH248" i="9"/>
  <c r="AI201" i="9"/>
  <c r="AL197" i="9"/>
  <c r="C33" i="5"/>
  <c r="C32" i="5"/>
  <c r="C29" i="5"/>
  <c r="AL24" i="9"/>
  <c r="AU22" i="9"/>
  <c r="AU20" i="9"/>
  <c r="E21" i="5"/>
  <c r="AK151" i="9"/>
  <c r="L176" i="9"/>
  <c r="AD159" i="9"/>
  <c r="AD211" i="9" s="1"/>
  <c r="AG156" i="9"/>
  <c r="AG208" i="9" s="1"/>
  <c r="D185" i="9"/>
  <c r="AH154" i="9"/>
  <c r="AH206" i="9" s="1"/>
  <c r="AK152" i="9"/>
  <c r="AK204" i="9" s="1"/>
  <c r="E184" i="9"/>
  <c r="I180" i="9"/>
  <c r="I232" i="9" s="1"/>
  <c r="Q171" i="9"/>
  <c r="Q223" i="9" s="1"/>
  <c r="AI153" i="9"/>
  <c r="G182" i="9"/>
  <c r="AH155" i="9"/>
  <c r="AH207" i="9" s="1"/>
  <c r="AB160" i="9"/>
  <c r="K178" i="9"/>
  <c r="K230" i="9" s="1"/>
  <c r="AI150" i="9"/>
  <c r="AI202" i="9" s="1"/>
  <c r="AJ149" i="9"/>
  <c r="T168" i="9"/>
  <c r="T220" i="9" s="1"/>
  <c r="AL148" i="9"/>
  <c r="AL200" i="9" s="1"/>
  <c r="AL147" i="9"/>
  <c r="AL199" i="9" s="1"/>
  <c r="D236" i="9"/>
  <c r="BA184" i="9"/>
  <c r="AO236" i="9"/>
  <c r="AU236" i="9"/>
  <c r="Z236" i="9"/>
  <c r="AI236" i="9"/>
  <c r="AB236" i="9"/>
  <c r="N236" i="9"/>
  <c r="AA236" i="9"/>
  <c r="AW236" i="9"/>
  <c r="AP236" i="9"/>
  <c r="AQ236" i="9"/>
  <c r="AJ236" i="9"/>
  <c r="V236" i="9"/>
  <c r="R236" i="9"/>
  <c r="P236" i="9"/>
  <c r="AX236" i="9"/>
  <c r="AY236" i="9"/>
  <c r="AR236" i="9"/>
  <c r="AD236" i="9"/>
  <c r="X236" i="9"/>
  <c r="M236" i="9"/>
  <c r="AL236" i="9"/>
  <c r="AM236" i="9"/>
  <c r="O236" i="9"/>
  <c r="AF236" i="9"/>
  <c r="U236" i="9"/>
  <c r="AT236" i="9"/>
  <c r="Q236" i="9"/>
  <c r="AH236" i="9"/>
  <c r="W236" i="9"/>
  <c r="AN236" i="9"/>
  <c r="AC236" i="9"/>
  <c r="T236" i="9"/>
  <c r="Y236" i="9"/>
  <c r="AE236" i="9"/>
  <c r="AV236" i="9"/>
  <c r="S236" i="9"/>
  <c r="AK236" i="9"/>
  <c r="AG236" i="9"/>
  <c r="AS236" i="9"/>
  <c r="L177" i="9"/>
  <c r="L229" i="9" s="1"/>
  <c r="N175" i="9"/>
  <c r="Z162" i="9"/>
  <c r="Z214" i="9" s="1"/>
  <c r="AF157" i="9"/>
  <c r="P173" i="9"/>
  <c r="P225" i="9" s="1"/>
  <c r="Y164" i="9"/>
  <c r="Y216" i="9" s="1"/>
  <c r="U167" i="9"/>
  <c r="U219" i="9" s="1"/>
  <c r="W165" i="9"/>
  <c r="P172" i="9"/>
  <c r="P224" i="9" s="1"/>
  <c r="N174" i="9"/>
  <c r="R170" i="9"/>
  <c r="AA161" i="9"/>
  <c r="AA213" i="9" s="1"/>
  <c r="AL146" i="9"/>
  <c r="AL198" i="9" s="1"/>
  <c r="AD158" i="9"/>
  <c r="Y163" i="9"/>
  <c r="T169" i="9"/>
  <c r="AM139" i="9"/>
  <c r="AM26" i="9" s="1"/>
  <c r="AM145" i="9"/>
  <c r="I179" i="9"/>
  <c r="V166" i="9"/>
  <c r="V218" i="9" s="1"/>
  <c r="E236" i="9" l="1"/>
  <c r="G234" i="9"/>
  <c r="I231" i="9"/>
  <c r="I253" i="9"/>
  <c r="N227" i="9"/>
  <c r="L228" i="9"/>
  <c r="T221" i="9"/>
  <c r="R222" i="9"/>
  <c r="N226" i="9"/>
  <c r="N252" i="9"/>
  <c r="T251" i="9"/>
  <c r="Y215" i="9"/>
  <c r="W217" i="9"/>
  <c r="AF209" i="9"/>
  <c r="AD210" i="9"/>
  <c r="AB212" i="9"/>
  <c r="Z250" i="9"/>
  <c r="AI205" i="9"/>
  <c r="AG249" i="9"/>
  <c r="AK203" i="9"/>
  <c r="AI248" i="9"/>
  <c r="AJ201" i="9"/>
  <c r="AM197" i="9"/>
  <c r="D33" i="5"/>
  <c r="D32" i="5"/>
  <c r="D29" i="5"/>
  <c r="AM24" i="9"/>
  <c r="AV20" i="9"/>
  <c r="AV22" i="9"/>
  <c r="F21" i="5"/>
  <c r="AI154" i="9"/>
  <c r="AI206" i="9" s="1"/>
  <c r="W166" i="9"/>
  <c r="W218" i="9" s="1"/>
  <c r="AB161" i="9"/>
  <c r="AB213" i="9" s="1"/>
  <c r="O174" i="9"/>
  <c r="V167" i="9"/>
  <c r="V219" i="9" s="1"/>
  <c r="AA162" i="9"/>
  <c r="AA214" i="9" s="1"/>
  <c r="AI155" i="9"/>
  <c r="AI207" i="9" s="1"/>
  <c r="D186" i="9"/>
  <c r="D254" i="9" s="1"/>
  <c r="L178" i="9"/>
  <c r="L230" i="9" s="1"/>
  <c r="J180" i="9"/>
  <c r="J232" i="9" s="1"/>
  <c r="D237" i="9"/>
  <c r="BA185" i="9"/>
  <c r="V237" i="9"/>
  <c r="S237" i="9"/>
  <c r="AJ237" i="9"/>
  <c r="AX237" i="9"/>
  <c r="O237" i="9"/>
  <c r="M237" i="9"/>
  <c r="AD237" i="9"/>
  <c r="AA237" i="9"/>
  <c r="AR237" i="9"/>
  <c r="W237" i="9"/>
  <c r="U237" i="9"/>
  <c r="AL237" i="9"/>
  <c r="AI237" i="9"/>
  <c r="AE237" i="9"/>
  <c r="AC237" i="9"/>
  <c r="AT237" i="9"/>
  <c r="P237" i="9"/>
  <c r="Q237" i="9"/>
  <c r="R237" i="9"/>
  <c r="AQ237" i="9"/>
  <c r="AB237" i="9"/>
  <c r="AM237" i="9"/>
  <c r="AK237" i="9"/>
  <c r="X237" i="9"/>
  <c r="Y237" i="9"/>
  <c r="Z237" i="9"/>
  <c r="AY237" i="9"/>
  <c r="N237" i="9"/>
  <c r="AW237" i="9"/>
  <c r="AU237" i="9"/>
  <c r="AS237" i="9"/>
  <c r="AF237" i="9"/>
  <c r="AG237" i="9"/>
  <c r="AH237" i="9"/>
  <c r="L237" i="9"/>
  <c r="AN237" i="9"/>
  <c r="AO237" i="9"/>
  <c r="AP237" i="9"/>
  <c r="T237" i="9"/>
  <c r="AV237" i="9"/>
  <c r="E185" i="9"/>
  <c r="E237" i="9" s="1"/>
  <c r="U169" i="9"/>
  <c r="AE158" i="9"/>
  <c r="AM147" i="9"/>
  <c r="AM199" i="9" s="1"/>
  <c r="AC160" i="9"/>
  <c r="H182" i="9"/>
  <c r="AL152" i="9"/>
  <c r="AL204" i="9" s="1"/>
  <c r="AH156" i="9"/>
  <c r="AH208" i="9" s="1"/>
  <c r="U168" i="9"/>
  <c r="U220" i="9" s="1"/>
  <c r="Q172" i="9"/>
  <c r="X165" i="9"/>
  <c r="Q173" i="9"/>
  <c r="Q225" i="9" s="1"/>
  <c r="O175" i="9"/>
  <c r="AK149" i="9"/>
  <c r="F184" i="9"/>
  <c r="R171" i="9"/>
  <c r="R223" i="9" s="1"/>
  <c r="M176" i="9"/>
  <c r="AL151" i="9"/>
  <c r="J179" i="9"/>
  <c r="S170" i="9"/>
  <c r="Z164" i="9"/>
  <c r="Z216" i="9" s="1"/>
  <c r="AN145" i="9"/>
  <c r="AN139" i="9"/>
  <c r="Z163" i="9"/>
  <c r="AM148" i="9"/>
  <c r="AM200" i="9" s="1"/>
  <c r="AJ153" i="9"/>
  <c r="AE159" i="9"/>
  <c r="AE211" i="9" s="1"/>
  <c r="AM146" i="9"/>
  <c r="AM198" i="9" s="1"/>
  <c r="AG157" i="9"/>
  <c r="M177" i="9"/>
  <c r="M229" i="9" s="1"/>
  <c r="AJ150" i="9"/>
  <c r="AJ202" i="9" s="1"/>
  <c r="F236" i="9" l="1"/>
  <c r="H234" i="9"/>
  <c r="O227" i="9"/>
  <c r="M228" i="9"/>
  <c r="J231" i="9"/>
  <c r="J253" i="9"/>
  <c r="Q224" i="9"/>
  <c r="U221" i="9"/>
  <c r="O226" i="9"/>
  <c r="O252" i="9"/>
  <c r="S222" i="9"/>
  <c r="Z215" i="9"/>
  <c r="X217" i="9"/>
  <c r="U251" i="9"/>
  <c r="AC212" i="9"/>
  <c r="AG209" i="9"/>
  <c r="AA250" i="9"/>
  <c r="AE210" i="9"/>
  <c r="AH249" i="9"/>
  <c r="AL203" i="9"/>
  <c r="AJ205" i="9"/>
  <c r="AJ248" i="9"/>
  <c r="AK201" i="9"/>
  <c r="AN197" i="9"/>
  <c r="E33" i="5"/>
  <c r="E32" i="5"/>
  <c r="P11" i="5"/>
  <c r="AN24" i="9"/>
  <c r="C9" i="5" s="1"/>
  <c r="AN26" i="9"/>
  <c r="AW21" i="9"/>
  <c r="AW20" i="9"/>
  <c r="AW22" i="9"/>
  <c r="B190" i="9"/>
  <c r="AA163" i="9"/>
  <c r="AI156" i="9"/>
  <c r="AI208" i="9" s="1"/>
  <c r="AN147" i="9"/>
  <c r="AN199" i="9" s="1"/>
  <c r="F185" i="9"/>
  <c r="F237" i="9" s="1"/>
  <c r="M178" i="9"/>
  <c r="M230" i="9" s="1"/>
  <c r="W167" i="9"/>
  <c r="AJ154" i="9"/>
  <c r="AJ206" i="9" s="1"/>
  <c r="AN146" i="9"/>
  <c r="AN198" i="9" s="1"/>
  <c r="G21" i="5"/>
  <c r="AK153" i="9"/>
  <c r="S171" i="9"/>
  <c r="S223" i="9" s="1"/>
  <c r="AL149" i="9"/>
  <c r="R172" i="9"/>
  <c r="R224" i="9" s="1"/>
  <c r="AJ155" i="9"/>
  <c r="AJ207" i="9" s="1"/>
  <c r="P174" i="9"/>
  <c r="AN148" i="9"/>
  <c r="AN200" i="9" s="1"/>
  <c r="AF158" i="9"/>
  <c r="AK150" i="9"/>
  <c r="AK202" i="9" s="1"/>
  <c r="N177" i="9"/>
  <c r="N229" i="9" s="1"/>
  <c r="AF159" i="9"/>
  <c r="AF211" i="9" s="1"/>
  <c r="AA164" i="9"/>
  <c r="AA216" i="9" s="1"/>
  <c r="R173" i="9"/>
  <c r="R225" i="9" s="1"/>
  <c r="I182" i="9"/>
  <c r="AC161" i="9"/>
  <c r="AC213" i="9" s="1"/>
  <c r="K179" i="9"/>
  <c r="AO145" i="9"/>
  <c r="AO139" i="9"/>
  <c r="AM151" i="9"/>
  <c r="P175" i="9"/>
  <c r="AM152" i="9"/>
  <c r="AM204" i="9" s="1"/>
  <c r="V168" i="9"/>
  <c r="V220" i="9" s="1"/>
  <c r="V169" i="9"/>
  <c r="E186" i="9"/>
  <c r="E238" i="9" s="1"/>
  <c r="AH157" i="9"/>
  <c r="T170" i="9"/>
  <c r="AD160" i="9"/>
  <c r="K180" i="9"/>
  <c r="K232" i="9" s="1"/>
  <c r="D238" i="9"/>
  <c r="BA186" i="9"/>
  <c r="AR238" i="9"/>
  <c r="N238" i="9"/>
  <c r="O238" i="9"/>
  <c r="P238" i="9"/>
  <c r="AO238" i="9"/>
  <c r="AP238" i="9"/>
  <c r="AG238" i="9"/>
  <c r="M238" i="9"/>
  <c r="K238" i="9"/>
  <c r="V238" i="9"/>
  <c r="W238" i="9"/>
  <c r="X238" i="9"/>
  <c r="AW238" i="9"/>
  <c r="AJ238" i="9"/>
  <c r="U238" i="9"/>
  <c r="S238" i="9"/>
  <c r="AD238" i="9"/>
  <c r="AE238" i="9"/>
  <c r="AF238" i="9"/>
  <c r="R238" i="9"/>
  <c r="AH238" i="9"/>
  <c r="AC238" i="9"/>
  <c r="AA238" i="9"/>
  <c r="AL238" i="9"/>
  <c r="AM238" i="9"/>
  <c r="AN238" i="9"/>
  <c r="Z238" i="9"/>
  <c r="AK238" i="9"/>
  <c r="AI238" i="9"/>
  <c r="L238" i="9"/>
  <c r="AT238" i="9"/>
  <c r="AU238" i="9"/>
  <c r="AV238" i="9"/>
  <c r="AS238" i="9"/>
  <c r="AQ238" i="9"/>
  <c r="T238" i="9"/>
  <c r="Q238" i="9"/>
  <c r="AY238" i="9"/>
  <c r="AB238" i="9"/>
  <c r="Y238" i="9"/>
  <c r="AX238" i="9"/>
  <c r="AB162" i="9"/>
  <c r="X166" i="9"/>
  <c r="X218" i="9" s="1"/>
  <c r="G184" i="9"/>
  <c r="N176" i="9"/>
  <c r="Y165" i="9"/>
  <c r="E254" i="9" l="1"/>
  <c r="G236" i="9"/>
  <c r="I234" i="9"/>
  <c r="N228" i="9"/>
  <c r="K231" i="9"/>
  <c r="K253" i="9"/>
  <c r="P227" i="9"/>
  <c r="V221" i="9"/>
  <c r="P226" i="9"/>
  <c r="P252" i="9"/>
  <c r="T222" i="9"/>
  <c r="AH209" i="9"/>
  <c r="V251" i="9"/>
  <c r="W219" i="9"/>
  <c r="Y217" i="9"/>
  <c r="AA215" i="9"/>
  <c r="AF210" i="9"/>
  <c r="AB214" i="9"/>
  <c r="AB250" i="9"/>
  <c r="AD212" i="9"/>
  <c r="AM203" i="9"/>
  <c r="AK205" i="9"/>
  <c r="AI249" i="9"/>
  <c r="AK248" i="9"/>
  <c r="AO197" i="9"/>
  <c r="AL201" i="9"/>
  <c r="F32" i="5"/>
  <c r="F33" i="5"/>
  <c r="P33" i="5"/>
  <c r="P32" i="5"/>
  <c r="AO24" i="9"/>
  <c r="D9" i="5" s="1"/>
  <c r="AO26" i="9"/>
  <c r="E29" i="5"/>
  <c r="P29" i="5" s="1"/>
  <c r="AX20" i="9"/>
  <c r="AX22" i="9"/>
  <c r="H21" i="5"/>
  <c r="Q21" i="5" s="1"/>
  <c r="Y166" i="9"/>
  <c r="Y218" i="9" s="1"/>
  <c r="AO147" i="9"/>
  <c r="AO199" i="9" s="1"/>
  <c r="S172" i="9"/>
  <c r="S224" i="9" s="1"/>
  <c r="H184" i="9"/>
  <c r="X167" i="9"/>
  <c r="X219" i="9" s="1"/>
  <c r="AJ156" i="9"/>
  <c r="AJ208" i="9" s="1"/>
  <c r="AO148" i="9"/>
  <c r="AO200" i="9" s="1"/>
  <c r="AP148" i="9"/>
  <c r="Z165" i="9"/>
  <c r="AC162" i="9"/>
  <c r="AC214" i="9" s="1"/>
  <c r="F186" i="9"/>
  <c r="F238" i="9" s="1"/>
  <c r="AN152" i="9"/>
  <c r="AN204" i="9" s="1"/>
  <c r="J182" i="9"/>
  <c r="AB164" i="9"/>
  <c r="AB216" i="9" s="1"/>
  <c r="AL150" i="9"/>
  <c r="AL202" i="9" s="1"/>
  <c r="Q174" i="9"/>
  <c r="AL153" i="9"/>
  <c r="AK154" i="9"/>
  <c r="AK206" i="9" s="1"/>
  <c r="O176" i="9"/>
  <c r="L179" i="9"/>
  <c r="AM149" i="9"/>
  <c r="N178" i="9"/>
  <c r="N230" i="9" s="1"/>
  <c r="D29" i="2"/>
  <c r="E29" i="2"/>
  <c r="C29" i="2"/>
  <c r="AI157" i="9"/>
  <c r="AI209" i="9" s="1"/>
  <c r="AP145" i="9"/>
  <c r="AP139" i="9"/>
  <c r="O177" i="9"/>
  <c r="O229" i="9" s="1"/>
  <c r="W169" i="9"/>
  <c r="W221" i="9" s="1"/>
  <c r="Q175" i="9"/>
  <c r="Q227" i="9" s="1"/>
  <c r="AG158" i="9"/>
  <c r="AK155" i="9"/>
  <c r="AK207" i="9" s="1"/>
  <c r="AB163" i="9"/>
  <c r="AE160" i="9"/>
  <c r="U170" i="9"/>
  <c r="AD161" i="9"/>
  <c r="AD213" i="9" s="1"/>
  <c r="S173" i="9"/>
  <c r="S225" i="9" s="1"/>
  <c r="AG159" i="9"/>
  <c r="AG211" i="9" s="1"/>
  <c r="T171" i="9"/>
  <c r="T223" i="9" s="1"/>
  <c r="AO146" i="9"/>
  <c r="AO198" i="9" s="1"/>
  <c r="G185" i="9"/>
  <c r="G237" i="9" s="1"/>
  <c r="W168" i="9"/>
  <c r="W220" i="9" s="1"/>
  <c r="L180" i="9"/>
  <c r="L232" i="9" s="1"/>
  <c r="AN151" i="9"/>
  <c r="AO151" i="9"/>
  <c r="J234" i="9" l="1"/>
  <c r="H236" i="9"/>
  <c r="F254" i="9"/>
  <c r="O228" i="9"/>
  <c r="L231" i="9"/>
  <c r="L253" i="9"/>
  <c r="Q226" i="9"/>
  <c r="Q252" i="9"/>
  <c r="U222" i="9"/>
  <c r="AB215" i="9"/>
  <c r="Z217" i="9"/>
  <c r="W251" i="9"/>
  <c r="AC250" i="9"/>
  <c r="AE212" i="9"/>
  <c r="AG210" i="9"/>
  <c r="AL205" i="9"/>
  <c r="AJ249" i="9"/>
  <c r="AN203" i="9"/>
  <c r="AL248" i="9"/>
  <c r="AM201" i="9"/>
  <c r="AP197" i="9"/>
  <c r="G32" i="5"/>
  <c r="G33" i="5"/>
  <c r="AP24" i="9"/>
  <c r="E9" i="5" s="1"/>
  <c r="P9" i="5" s="1"/>
  <c r="AP26" i="9"/>
  <c r="D99" i="7"/>
  <c r="AY22" i="9"/>
  <c r="AY20" i="9"/>
  <c r="C33" i="2" s="1"/>
  <c r="E35" i="2"/>
  <c r="D110" i="7" s="1"/>
  <c r="C35" i="2"/>
  <c r="D35" i="2"/>
  <c r="I21" i="5"/>
  <c r="P177" i="9"/>
  <c r="P229" i="9" s="1"/>
  <c r="M179" i="9"/>
  <c r="AO152" i="9"/>
  <c r="AO204" i="9" s="1"/>
  <c r="F29" i="5"/>
  <c r="H185" i="9"/>
  <c r="H237" i="9" s="1"/>
  <c r="T173" i="9"/>
  <c r="T225" i="9" s="1"/>
  <c r="R175" i="9"/>
  <c r="R227" i="9" s="1"/>
  <c r="AQ145" i="9"/>
  <c r="AQ139" i="9"/>
  <c r="AP200" i="9"/>
  <c r="Z166" i="9"/>
  <c r="Z218" i="9" s="1"/>
  <c r="AA165" i="9"/>
  <c r="Y167" i="9"/>
  <c r="O178" i="9"/>
  <c r="O230" i="9" s="1"/>
  <c r="P176" i="9"/>
  <c r="AM150" i="9"/>
  <c r="AM202" i="9" s="1"/>
  <c r="G186" i="9"/>
  <c r="G280" i="9" s="1"/>
  <c r="G287" i="9" s="1"/>
  <c r="K182" i="9"/>
  <c r="I184" i="9"/>
  <c r="AP146" i="9"/>
  <c r="AP198" i="9" s="1"/>
  <c r="AE161" i="9"/>
  <c r="AE213" i="9" s="1"/>
  <c r="AL155" i="9"/>
  <c r="AL207" i="9" s="1"/>
  <c r="T172" i="9"/>
  <c r="T224" i="9" s="1"/>
  <c r="X168" i="9"/>
  <c r="X220" i="9" s="1"/>
  <c r="AF160" i="9"/>
  <c r="AH159" i="9"/>
  <c r="AH211" i="9" s="1"/>
  <c r="AO203" i="9"/>
  <c r="X169" i="9"/>
  <c r="X221" i="9" s="1"/>
  <c r="AJ157" i="9"/>
  <c r="AJ209" i="9" s="1"/>
  <c r="AN149" i="9"/>
  <c r="AL154" i="9"/>
  <c r="AL206" i="9" s="1"/>
  <c r="AC164" i="9"/>
  <c r="AC216" i="9" s="1"/>
  <c r="AD162" i="9"/>
  <c r="AD214" i="9" s="1"/>
  <c r="AH158" i="9"/>
  <c r="D280" i="9"/>
  <c r="R174" i="9"/>
  <c r="AC163" i="9"/>
  <c r="AC215" i="9" s="1"/>
  <c r="M180" i="9"/>
  <c r="M232" i="9" s="1"/>
  <c r="U171" i="9"/>
  <c r="U223" i="9" s="1"/>
  <c r="V170" i="9"/>
  <c r="AM153" i="9"/>
  <c r="AK156" i="9"/>
  <c r="AK208" i="9" s="1"/>
  <c r="AP147" i="9"/>
  <c r="AP199" i="9" s="1"/>
  <c r="D287" i="9" l="1"/>
  <c r="G238" i="9"/>
  <c r="D255" i="9"/>
  <c r="G254" i="9"/>
  <c r="K234" i="9"/>
  <c r="I236" i="9"/>
  <c r="P228" i="9"/>
  <c r="M231" i="9"/>
  <c r="M253" i="9"/>
  <c r="V222" i="9"/>
  <c r="R226" i="9"/>
  <c r="R252" i="9"/>
  <c r="AH210" i="9"/>
  <c r="AA217" i="9"/>
  <c r="X251" i="9"/>
  <c r="Y219" i="9"/>
  <c r="AF212" i="9"/>
  <c r="AD250" i="9"/>
  <c r="AM205" i="9"/>
  <c r="AK249" i="9"/>
  <c r="AM248" i="9"/>
  <c r="AQ197" i="9"/>
  <c r="AN201" i="9"/>
  <c r="H32" i="5"/>
  <c r="H33" i="5"/>
  <c r="Q11" i="5"/>
  <c r="AQ24" i="9"/>
  <c r="F9" i="5" s="1"/>
  <c r="AQ26" i="9"/>
  <c r="J21" i="5"/>
  <c r="D33" i="2"/>
  <c r="E33" i="2"/>
  <c r="AD164" i="9"/>
  <c r="AD216" i="9" s="1"/>
  <c r="AD163" i="9"/>
  <c r="AD215" i="9" s="1"/>
  <c r="AI158" i="9"/>
  <c r="AI210" i="9" s="1"/>
  <c r="AI159" i="9"/>
  <c r="AI211" i="9" s="1"/>
  <c r="AM154" i="9"/>
  <c r="AM206" i="9" s="1"/>
  <c r="W170" i="9"/>
  <c r="W222" i="9" s="1"/>
  <c r="AG160" i="9"/>
  <c r="AM155" i="9"/>
  <c r="AM207" i="9" s="1"/>
  <c r="J184" i="9"/>
  <c r="Z167" i="9"/>
  <c r="Z219" i="9" s="1"/>
  <c r="U173" i="9"/>
  <c r="U225" i="9" s="1"/>
  <c r="AP152" i="9"/>
  <c r="AP204" i="9" s="1"/>
  <c r="AN150" i="9"/>
  <c r="AN202" i="9" s="1"/>
  <c r="Q177" i="9"/>
  <c r="Q229" i="9" s="1"/>
  <c r="AQ147" i="9"/>
  <c r="AQ199" i="9" s="1"/>
  <c r="S174" i="9"/>
  <c r="G29" i="5"/>
  <c r="AO149" i="9"/>
  <c r="Q176" i="9"/>
  <c r="Q228" i="9" s="1"/>
  <c r="AA166" i="9"/>
  <c r="AA218" i="9" s="1"/>
  <c r="AR145" i="9"/>
  <c r="AR139" i="9"/>
  <c r="AL156" i="9"/>
  <c r="AL208" i="9" s="1"/>
  <c r="V171" i="9"/>
  <c r="V223" i="9" s="1"/>
  <c r="AE162" i="9"/>
  <c r="AE214" i="9" s="1"/>
  <c r="Y168" i="9"/>
  <c r="Y220" i="9" s="1"/>
  <c r="L182" i="9"/>
  <c r="AB165" i="9"/>
  <c r="I185" i="9"/>
  <c r="I237" i="9" s="1"/>
  <c r="E190" i="9"/>
  <c r="E280" i="9" s="1"/>
  <c r="E287" i="9" s="1"/>
  <c r="F190" i="9"/>
  <c r="F280" i="9" s="1"/>
  <c r="F287" i="9" s="1"/>
  <c r="AK157" i="9"/>
  <c r="AK209" i="9" s="1"/>
  <c r="AF161" i="9"/>
  <c r="AF213" i="9" s="1"/>
  <c r="P178" i="9"/>
  <c r="P230" i="9" s="1"/>
  <c r="Y169" i="9"/>
  <c r="Y221" i="9" s="1"/>
  <c r="AQ146" i="9"/>
  <c r="AQ198" i="9" s="1"/>
  <c r="AQ148" i="9"/>
  <c r="AQ200" i="9" s="1"/>
  <c r="AN153" i="9"/>
  <c r="N180" i="9"/>
  <c r="N232" i="9" s="1"/>
  <c r="D242" i="9"/>
  <c r="BA190" i="9"/>
  <c r="AM242" i="9"/>
  <c r="U242" i="9"/>
  <c r="AV242" i="9"/>
  <c r="Y242" i="9"/>
  <c r="AB242" i="9"/>
  <c r="J242" i="9"/>
  <c r="AP242" i="9"/>
  <c r="AN242" i="9"/>
  <c r="AU242" i="9"/>
  <c r="AC242" i="9"/>
  <c r="AG242" i="9"/>
  <c r="AJ242" i="9"/>
  <c r="M242" i="9"/>
  <c r="AK242" i="9"/>
  <c r="AO242" i="9"/>
  <c r="K242" i="9"/>
  <c r="L242" i="9"/>
  <c r="N242" i="9"/>
  <c r="AH242" i="9"/>
  <c r="AS242" i="9"/>
  <c r="H242" i="9"/>
  <c r="AW242" i="9"/>
  <c r="S242" i="9"/>
  <c r="T242" i="9"/>
  <c r="V242" i="9"/>
  <c r="AD242" i="9"/>
  <c r="G242" i="9"/>
  <c r="P242" i="9"/>
  <c r="AA242" i="9"/>
  <c r="AI242" i="9"/>
  <c r="AL242" i="9"/>
  <c r="O242" i="9"/>
  <c r="X242" i="9"/>
  <c r="AY242" i="9"/>
  <c r="W242" i="9"/>
  <c r="AF242" i="9"/>
  <c r="I242" i="9"/>
  <c r="R242" i="9"/>
  <c r="AQ242" i="9"/>
  <c r="AX242" i="9"/>
  <c r="AR242" i="9"/>
  <c r="AT242" i="9"/>
  <c r="AE242" i="9"/>
  <c r="Q242" i="9"/>
  <c r="Z242" i="9"/>
  <c r="AP151" i="9"/>
  <c r="AP203" i="9" s="1"/>
  <c r="U172" i="9"/>
  <c r="U224" i="9" s="1"/>
  <c r="H186" i="9"/>
  <c r="H280" i="9" s="1"/>
  <c r="H287" i="9" s="1"/>
  <c r="S175" i="9"/>
  <c r="S227" i="9" s="1"/>
  <c r="N179" i="9"/>
  <c r="D343" i="9" l="1"/>
  <c r="D302" i="9"/>
  <c r="O303" i="9" s="1"/>
  <c r="H238" i="9"/>
  <c r="F255" i="9"/>
  <c r="F311" i="9" s="1"/>
  <c r="E255" i="9"/>
  <c r="E311" i="9" s="1"/>
  <c r="F242" i="9"/>
  <c r="E242" i="9"/>
  <c r="L234" i="9"/>
  <c r="J236" i="9"/>
  <c r="H254" i="9"/>
  <c r="N231" i="9"/>
  <c r="N253" i="9"/>
  <c r="S226" i="9"/>
  <c r="S252" i="9"/>
  <c r="AB217" i="9"/>
  <c r="Y251" i="9"/>
  <c r="AG212" i="9"/>
  <c r="AE250" i="9"/>
  <c r="AN205" i="9"/>
  <c r="AL249" i="9"/>
  <c r="AN248" i="9"/>
  <c r="AR197" i="9"/>
  <c r="AO201" i="9"/>
  <c r="D331" i="9"/>
  <c r="I32" i="5"/>
  <c r="I33" i="5"/>
  <c r="Q32" i="5"/>
  <c r="Q33" i="5"/>
  <c r="AR24" i="9"/>
  <c r="G9" i="5" s="1"/>
  <c r="AR26" i="9"/>
  <c r="D57" i="7"/>
  <c r="D112" i="7"/>
  <c r="K21" i="5"/>
  <c r="R21" i="5" s="1"/>
  <c r="Z169" i="9"/>
  <c r="Z221" i="9" s="1"/>
  <c r="AA169" i="9"/>
  <c r="AA221" i="9" s="1"/>
  <c r="X170" i="9"/>
  <c r="X222" i="9" s="1"/>
  <c r="AF164" i="9"/>
  <c r="AF216" i="9" s="1"/>
  <c r="AE164" i="9"/>
  <c r="AE216" i="9" s="1"/>
  <c r="T175" i="9"/>
  <c r="T227" i="9" s="1"/>
  <c r="U175" i="9"/>
  <c r="U227" i="9" s="1"/>
  <c r="H311" i="9"/>
  <c r="M182" i="9"/>
  <c r="N182" i="9"/>
  <c r="N280" i="9" s="1"/>
  <c r="N287" i="9" s="1"/>
  <c r="W171" i="9"/>
  <c r="W223" i="9" s="1"/>
  <c r="AB166" i="9"/>
  <c r="AB218" i="9" s="1"/>
  <c r="V173" i="9"/>
  <c r="V225" i="9" s="1"/>
  <c r="W173" i="9"/>
  <c r="W225" i="9" s="1"/>
  <c r="AJ159" i="9"/>
  <c r="AJ211" i="9" s="1"/>
  <c r="AK159" i="9"/>
  <c r="AK211" i="9" s="1"/>
  <c r="I186" i="9"/>
  <c r="I280" i="9" s="1"/>
  <c r="I287" i="9" s="1"/>
  <c r="J186" i="9"/>
  <c r="J238" i="9" s="1"/>
  <c r="G311" i="9"/>
  <c r="Q178" i="9"/>
  <c r="Q230" i="9" s="1"/>
  <c r="R178" i="9"/>
  <c r="R230" i="9" s="1"/>
  <c r="D101" i="7"/>
  <c r="J185" i="9"/>
  <c r="J237" i="9" s="1"/>
  <c r="K185" i="9"/>
  <c r="K237" i="9" s="1"/>
  <c r="R176" i="9"/>
  <c r="R228" i="9" s="1"/>
  <c r="AA167" i="9"/>
  <c r="AA219" i="9" s="1"/>
  <c r="AN154" i="9"/>
  <c r="AN206" i="9" s="1"/>
  <c r="AJ158" i="9"/>
  <c r="AJ210" i="9" s="1"/>
  <c r="AO153" i="9"/>
  <c r="AO205" i="9" s="1"/>
  <c r="AR148" i="9"/>
  <c r="AR200" i="9" s="1"/>
  <c r="AM156" i="9"/>
  <c r="AM208" i="9" s="1"/>
  <c r="AN156" i="9"/>
  <c r="AN208" i="9" s="1"/>
  <c r="O180" i="9"/>
  <c r="O232" i="9" s="1"/>
  <c r="P180" i="9"/>
  <c r="P232" i="9" s="1"/>
  <c r="T174" i="9"/>
  <c r="AO150" i="9"/>
  <c r="AO202" i="9" s="1"/>
  <c r="AH160" i="9"/>
  <c r="AL157" i="9"/>
  <c r="AL209" i="9" s="1"/>
  <c r="AM157" i="9"/>
  <c r="AM209" i="9" s="1"/>
  <c r="V172" i="9"/>
  <c r="V224" i="9" s="1"/>
  <c r="Z168" i="9"/>
  <c r="Z220" i="9" s="1"/>
  <c r="AR147" i="9"/>
  <c r="AR199" i="9" s="1"/>
  <c r="K184" i="9"/>
  <c r="L184" i="9"/>
  <c r="L236" i="9" s="1"/>
  <c r="AE163" i="9"/>
  <c r="AE215" i="9" s="1"/>
  <c r="O179" i="9"/>
  <c r="D11" i="2"/>
  <c r="E11" i="2"/>
  <c r="C11" i="2"/>
  <c r="AR146" i="9"/>
  <c r="AR198" i="9" s="1"/>
  <c r="AG161" i="9"/>
  <c r="AG213" i="9" s="1"/>
  <c r="AS139" i="9"/>
  <c r="AS145" i="9"/>
  <c r="AQ151" i="9"/>
  <c r="AQ203" i="9" s="1"/>
  <c r="D311" i="9"/>
  <c r="AC165" i="9"/>
  <c r="AC217" i="9" s="1"/>
  <c r="AF162" i="9"/>
  <c r="AF214" i="9" s="1"/>
  <c r="AP149" i="9"/>
  <c r="R177" i="9"/>
  <c r="R229" i="9" s="1"/>
  <c r="S177" i="9"/>
  <c r="S229" i="9" s="1"/>
  <c r="AQ152" i="9"/>
  <c r="AQ204" i="9" s="1"/>
  <c r="AR152" i="9"/>
  <c r="AR204" i="9" s="1"/>
  <c r="AN155" i="9"/>
  <c r="AN207" i="9" s="1"/>
  <c r="AO155" i="9"/>
  <c r="AO207" i="9" s="1"/>
  <c r="H29" i="5"/>
  <c r="Q29" i="5" s="1"/>
  <c r="M280" i="9" l="1"/>
  <c r="M287" i="9" s="1"/>
  <c r="M303" i="9" s="1"/>
  <c r="N234" i="9"/>
  <c r="N255" i="9" s="1"/>
  <c r="M234" i="9"/>
  <c r="M255" i="9" s="1"/>
  <c r="L280" i="9"/>
  <c r="L287" i="9" s="1"/>
  <c r="K280" i="9"/>
  <c r="K287" i="9" s="1"/>
  <c r="J280" i="9"/>
  <c r="J287" i="9" s="1"/>
  <c r="I238" i="9"/>
  <c r="I303" i="9" s="1"/>
  <c r="L254" i="9"/>
  <c r="K236" i="9"/>
  <c r="K254" i="9"/>
  <c r="I254" i="9"/>
  <c r="J254" i="9"/>
  <c r="O231" i="9"/>
  <c r="O255" i="9" s="1"/>
  <c r="O253" i="9"/>
  <c r="T226" i="9"/>
  <c r="T252" i="9"/>
  <c r="AH212" i="9"/>
  <c r="Z251" i="9"/>
  <c r="AF250" i="9"/>
  <c r="AM249" i="9"/>
  <c r="AN249" i="9"/>
  <c r="AO248" i="9"/>
  <c r="AS197" i="9"/>
  <c r="AP201" i="9"/>
  <c r="I311" i="9"/>
  <c r="E318" i="9"/>
  <c r="G318" i="9"/>
  <c r="F318" i="9"/>
  <c r="H318" i="9"/>
  <c r="G303" i="9"/>
  <c r="H303" i="9"/>
  <c r="N303" i="9"/>
  <c r="J33" i="5"/>
  <c r="J32" i="5"/>
  <c r="AS24" i="9"/>
  <c r="H9" i="5" s="1"/>
  <c r="Q9" i="5" s="1"/>
  <c r="AS26" i="9"/>
  <c r="D318" i="9"/>
  <c r="E303" i="9"/>
  <c r="F303" i="9"/>
  <c r="D303" i="9"/>
  <c r="L21" i="5"/>
  <c r="J255" i="9"/>
  <c r="L255" i="9"/>
  <c r="R254" i="9"/>
  <c r="AD165" i="9"/>
  <c r="AD217" i="9" s="1"/>
  <c r="AE165" i="9"/>
  <c r="AE217" i="9" s="1"/>
  <c r="AS146" i="9"/>
  <c r="AS198" i="9" s="1"/>
  <c r="AO154" i="9"/>
  <c r="AO206" i="9" s="1"/>
  <c r="AP154" i="9"/>
  <c r="AP206" i="9" s="1"/>
  <c r="AS147" i="9"/>
  <c r="AS199" i="9" s="1"/>
  <c r="AP153" i="9"/>
  <c r="AP205" i="9" s="1"/>
  <c r="AQ153" i="9"/>
  <c r="AQ205" i="9" s="1"/>
  <c r="AP150" i="9"/>
  <c r="AP202" i="9" s="1"/>
  <c r="AK158" i="9"/>
  <c r="AK210" i="9" s="1"/>
  <c r="AL158" i="9"/>
  <c r="AL210" i="9" s="1"/>
  <c r="AL255" i="9" s="1"/>
  <c r="AC166" i="9"/>
  <c r="AC218" i="9" s="1"/>
  <c r="AD166" i="9"/>
  <c r="AD218" i="9" s="1"/>
  <c r="AQ149" i="9"/>
  <c r="AT145" i="9"/>
  <c r="AT139" i="9"/>
  <c r="AF163" i="9"/>
  <c r="AF215" i="9" s="1"/>
  <c r="AG163" i="9"/>
  <c r="AG215" i="9" s="1"/>
  <c r="W172" i="9"/>
  <c r="W224" i="9" s="1"/>
  <c r="W255" i="9" s="1"/>
  <c r="X172" i="9"/>
  <c r="X224" i="9" s="1"/>
  <c r="U174" i="9"/>
  <c r="V174" i="9"/>
  <c r="V226" i="9" s="1"/>
  <c r="AM254" i="9"/>
  <c r="AN254" i="9"/>
  <c r="AN255" i="9"/>
  <c r="X171" i="9"/>
  <c r="X223" i="9" s="1"/>
  <c r="Y171" i="9"/>
  <c r="Y223" i="9" s="1"/>
  <c r="R255" i="9"/>
  <c r="AA168" i="9"/>
  <c r="AA220" i="9" s="1"/>
  <c r="AB168" i="9"/>
  <c r="AB220" i="9" s="1"/>
  <c r="AM255" i="9"/>
  <c r="Y170" i="9"/>
  <c r="Y222" i="9" s="1"/>
  <c r="Z170" i="9"/>
  <c r="Z222" i="9" s="1"/>
  <c r="AS148" i="9"/>
  <c r="AS200" i="9" s="1"/>
  <c r="S176" i="9"/>
  <c r="S228" i="9" s="1"/>
  <c r="T176" i="9"/>
  <c r="T228" i="9" s="1"/>
  <c r="AB167" i="9"/>
  <c r="AB219" i="9" s="1"/>
  <c r="AC167" i="9"/>
  <c r="AC219" i="9" s="1"/>
  <c r="AG162" i="9"/>
  <c r="AG214" i="9" s="1"/>
  <c r="AH162" i="9"/>
  <c r="AH214" i="9" s="1"/>
  <c r="AR151" i="9"/>
  <c r="AR203" i="9" s="1"/>
  <c r="AS151" i="9"/>
  <c r="AS203" i="9" s="1"/>
  <c r="AH161" i="9"/>
  <c r="AH213" i="9" s="1"/>
  <c r="AI161" i="9"/>
  <c r="AI213" i="9" s="1"/>
  <c r="P179" i="9"/>
  <c r="Q179" i="9"/>
  <c r="Q231" i="9" s="1"/>
  <c r="I29" i="5"/>
  <c r="AI160" i="9"/>
  <c r="AI212" i="9" s="1"/>
  <c r="AJ160" i="9"/>
  <c r="AJ212" i="9" s="1"/>
  <c r="AJ254" i="9" s="1"/>
  <c r="E99" i="7"/>
  <c r="T254" i="9" l="1"/>
  <c r="K255" i="9"/>
  <c r="P231" i="9"/>
  <c r="P255" i="9" s="1"/>
  <c r="P253" i="9"/>
  <c r="V252" i="9"/>
  <c r="U226" i="9"/>
  <c r="U255" i="9" s="1"/>
  <c r="U252" i="9"/>
  <c r="AH250" i="9"/>
  <c r="AB251" i="9"/>
  <c r="AA251" i="9"/>
  <c r="AG250" i="9"/>
  <c r="AP248" i="9"/>
  <c r="AQ201" i="9"/>
  <c r="AT197" i="9"/>
  <c r="H332" i="9"/>
  <c r="H344" i="9"/>
  <c r="F332" i="9"/>
  <c r="F344" i="9"/>
  <c r="G332" i="9"/>
  <c r="G344" i="9"/>
  <c r="E332" i="9"/>
  <c r="E344" i="9"/>
  <c r="D332" i="9"/>
  <c r="D344" i="9"/>
  <c r="I318" i="9"/>
  <c r="K33" i="5"/>
  <c r="K32" i="5"/>
  <c r="R11" i="5"/>
  <c r="AT24" i="9"/>
  <c r="I9" i="5" s="1"/>
  <c r="AT26" i="9"/>
  <c r="K303" i="9"/>
  <c r="L303" i="9"/>
  <c r="J303" i="9"/>
  <c r="AF254" i="9"/>
  <c r="D58" i="7"/>
  <c r="E58" i="7" s="1"/>
  <c r="F58" i="7" s="1"/>
  <c r="G58" i="7" s="1"/>
  <c r="H58" i="7" s="1"/>
  <c r="I58" i="7" s="1"/>
  <c r="J58" i="7" s="1"/>
  <c r="K58" i="7" s="1"/>
  <c r="L58" i="7" s="1"/>
  <c r="M58" i="7" s="1"/>
  <c r="N58" i="7" s="1"/>
  <c r="O58" i="7" s="1"/>
  <c r="P58" i="7" s="1"/>
  <c r="Q58" i="7" s="1"/>
  <c r="R58" i="7" s="1"/>
  <c r="S58" i="7" s="1"/>
  <c r="T58" i="7" s="1"/>
  <c r="D109" i="7"/>
  <c r="V254" i="9"/>
  <c r="AP254" i="9"/>
  <c r="AG254" i="9"/>
  <c r="AC255" i="9"/>
  <c r="AC254" i="9"/>
  <c r="AG255" i="9"/>
  <c r="AE255" i="9"/>
  <c r="AL254" i="9"/>
  <c r="AF255" i="9"/>
  <c r="AR149" i="9"/>
  <c r="AH254" i="9"/>
  <c r="AH255" i="9"/>
  <c r="AB254" i="9"/>
  <c r="AU139" i="9"/>
  <c r="AU145" i="9"/>
  <c r="AK254" i="9"/>
  <c r="AK255" i="9"/>
  <c r="Z254" i="9"/>
  <c r="AD254" i="9"/>
  <c r="AD255" i="9"/>
  <c r="AO255" i="9"/>
  <c r="AJ255" i="9"/>
  <c r="AO254" i="9"/>
  <c r="X254" i="9"/>
  <c r="X255" i="9"/>
  <c r="AA254" i="9"/>
  <c r="AT147" i="9"/>
  <c r="AT199" i="9" s="1"/>
  <c r="AA255" i="9"/>
  <c r="Q254" i="9"/>
  <c r="S254" i="9"/>
  <c r="S255" i="9"/>
  <c r="AT146" i="9"/>
  <c r="AT198" i="9" s="1"/>
  <c r="J29" i="5"/>
  <c r="AP255" i="9"/>
  <c r="Q255" i="9"/>
  <c r="U22" i="5"/>
  <c r="W30" i="7" s="1"/>
  <c r="T255" i="9"/>
  <c r="AQ150" i="9"/>
  <c r="AQ202" i="9" s="1"/>
  <c r="Z255" i="9"/>
  <c r="Y255" i="9"/>
  <c r="Y254" i="9"/>
  <c r="AI255" i="9"/>
  <c r="AI254" i="9"/>
  <c r="V255" i="9"/>
  <c r="AB255" i="9"/>
  <c r="AT148" i="9"/>
  <c r="AT200" i="9" s="1"/>
  <c r="W254" i="9"/>
  <c r="E108" i="7"/>
  <c r="E101" i="7"/>
  <c r="M21" i="5"/>
  <c r="AE254" i="9"/>
  <c r="P254" i="9" l="1"/>
  <c r="AQ255" i="9"/>
  <c r="U254" i="9"/>
  <c r="AQ248" i="9"/>
  <c r="AR201" i="9"/>
  <c r="AU197" i="9"/>
  <c r="I332" i="9"/>
  <c r="I344" i="9"/>
  <c r="R32" i="5"/>
  <c r="R33" i="5"/>
  <c r="L33" i="5"/>
  <c r="L32" i="5"/>
  <c r="AU24" i="9"/>
  <c r="J9" i="5" s="1"/>
  <c r="AU26" i="9"/>
  <c r="E112" i="7"/>
  <c r="E104" i="7"/>
  <c r="E110" i="7" s="1"/>
  <c r="E111" i="7" s="1"/>
  <c r="AQ254" i="9"/>
  <c r="AR150" i="9"/>
  <c r="AR202" i="9" s="1"/>
  <c r="AV148" i="9"/>
  <c r="AV200" i="9" s="1"/>
  <c r="AU148" i="9"/>
  <c r="AU200" i="9" s="1"/>
  <c r="AU146" i="9"/>
  <c r="AU198" i="9" s="1"/>
  <c r="K29" i="5"/>
  <c r="R29" i="5" s="1"/>
  <c r="AV145" i="9"/>
  <c r="AV139" i="9"/>
  <c r="E83" i="7"/>
  <c r="E32" i="7" s="1"/>
  <c r="F99" i="7"/>
  <c r="E30" i="7"/>
  <c r="E82" i="7"/>
  <c r="E31" i="7" s="1"/>
  <c r="AS149" i="9"/>
  <c r="AU147" i="9"/>
  <c r="AU199" i="9" s="1"/>
  <c r="N21" i="5"/>
  <c r="S21" i="5" s="1"/>
  <c r="D29" i="7" s="1"/>
  <c r="U24" i="5"/>
  <c r="W32" i="7" s="1"/>
  <c r="AR248" i="9" l="1"/>
  <c r="AS201" i="9"/>
  <c r="AV197" i="9"/>
  <c r="M33" i="5"/>
  <c r="M32" i="5"/>
  <c r="AV24" i="9"/>
  <c r="K9" i="5" s="1"/>
  <c r="R9" i="5" s="1"/>
  <c r="AV26" i="9"/>
  <c r="E109" i="7"/>
  <c r="AR255" i="9"/>
  <c r="E28" i="2"/>
  <c r="E30" i="2" s="1"/>
  <c r="D115" i="7" s="1"/>
  <c r="D28" i="2"/>
  <c r="D30" i="2" s="1"/>
  <c r="AT149" i="9"/>
  <c r="AU149" i="9"/>
  <c r="AU201" i="9" s="1"/>
  <c r="AW145" i="9"/>
  <c r="AW139" i="9"/>
  <c r="L29" i="5"/>
  <c r="AR254" i="9"/>
  <c r="E29" i="7"/>
  <c r="AV146" i="9"/>
  <c r="AV198" i="9" s="1"/>
  <c r="AV147" i="9"/>
  <c r="AV199" i="9" s="1"/>
  <c r="AW147" i="9"/>
  <c r="AW199" i="9" s="1"/>
  <c r="F108" i="7"/>
  <c r="F101" i="7"/>
  <c r="F104" i="7"/>
  <c r="F110" i="7" s="1"/>
  <c r="AS150" i="9"/>
  <c r="AS202" i="9" s="1"/>
  <c r="AT150" i="9"/>
  <c r="AT202" i="9" s="1"/>
  <c r="AT248" i="9" l="1"/>
  <c r="AS248" i="9"/>
  <c r="AW197" i="9"/>
  <c r="AT201" i="9"/>
  <c r="AT255" i="9" s="1"/>
  <c r="N32" i="5"/>
  <c r="N33" i="5"/>
  <c r="S11" i="5"/>
  <c r="AW24" i="9"/>
  <c r="L9" i="5" s="1"/>
  <c r="AW26" i="9"/>
  <c r="E115" i="7"/>
  <c r="F112" i="7"/>
  <c r="AS255" i="9"/>
  <c r="AV254" i="9"/>
  <c r="AX145" i="9"/>
  <c r="AX139" i="9"/>
  <c r="AS254" i="9"/>
  <c r="AU254" i="9"/>
  <c r="AV255" i="9"/>
  <c r="U30" i="5"/>
  <c r="U31" i="5"/>
  <c r="M29" i="5"/>
  <c r="AW146" i="9"/>
  <c r="AW198" i="9" s="1"/>
  <c r="AX146" i="9"/>
  <c r="AX198" i="9" s="1"/>
  <c r="F83" i="7"/>
  <c r="F32" i="7" s="1"/>
  <c r="F30" i="7"/>
  <c r="F82" i="7"/>
  <c r="F31" i="7" s="1"/>
  <c r="G99" i="7"/>
  <c r="F111" i="7"/>
  <c r="F109" i="7"/>
  <c r="AU255" i="9"/>
  <c r="U11" i="5"/>
  <c r="W18" i="7" s="1"/>
  <c r="D18" i="7" l="1"/>
  <c r="AT254" i="9"/>
  <c r="AX197" i="9"/>
  <c r="S32" i="5"/>
  <c r="S33" i="5"/>
  <c r="AX24" i="9"/>
  <c r="M9" i="5" s="1"/>
  <c r="AX26" i="9"/>
  <c r="N29" i="5"/>
  <c r="S29" i="5" s="1"/>
  <c r="D38" i="7" s="1"/>
  <c r="AW254" i="9"/>
  <c r="AW255" i="9"/>
  <c r="G108" i="7"/>
  <c r="G101" i="7"/>
  <c r="G104" i="7"/>
  <c r="G110" i="7" s="1"/>
  <c r="U32" i="5"/>
  <c r="W39" i="7"/>
  <c r="AY145" i="9"/>
  <c r="AY139" i="9"/>
  <c r="E13" i="2" s="1"/>
  <c r="W40" i="7"/>
  <c r="U33" i="5"/>
  <c r="F29" i="7"/>
  <c r="F115" i="7" s="1"/>
  <c r="D41" i="7" l="1"/>
  <c r="AX254" i="9"/>
  <c r="AX255" i="9"/>
  <c r="AY197" i="9"/>
  <c r="AY24" i="9"/>
  <c r="N9" i="5" s="1"/>
  <c r="AY26" i="9"/>
  <c r="C13" i="2"/>
  <c r="D13" i="2"/>
  <c r="G112" i="7"/>
  <c r="U29" i="5"/>
  <c r="W38" i="7" s="1"/>
  <c r="W41" i="7" s="1"/>
  <c r="D15" i="7"/>
  <c r="W15" i="7" s="1"/>
  <c r="D106" i="7"/>
  <c r="E103" i="7" s="1"/>
  <c r="G109" i="7"/>
  <c r="G111" i="7"/>
  <c r="G30" i="7"/>
  <c r="H99" i="7"/>
  <c r="G83" i="7"/>
  <c r="G32" i="7" s="1"/>
  <c r="G82" i="7"/>
  <c r="G31" i="7" s="1"/>
  <c r="AY255" i="9" l="1"/>
  <c r="AY254" i="9"/>
  <c r="S9" i="5"/>
  <c r="U9" i="5" s="1"/>
  <c r="C24" i="2"/>
  <c r="D24" i="2"/>
  <c r="E24" i="2"/>
  <c r="E26" i="2" s="1"/>
  <c r="G29" i="7"/>
  <c r="G115" i="7" s="1"/>
  <c r="H108" i="7"/>
  <c r="H101" i="7"/>
  <c r="H104" i="7"/>
  <c r="H110" i="7" s="1"/>
  <c r="H112" i="7" l="1"/>
  <c r="H111" i="7"/>
  <c r="H109" i="7"/>
  <c r="H83" i="7"/>
  <c r="H32" i="7" s="1"/>
  <c r="X32" i="7" s="1"/>
  <c r="H82" i="7"/>
  <c r="H31" i="7" s="1"/>
  <c r="H30" i="7"/>
  <c r="I99" i="7"/>
  <c r="H29" i="7" l="1"/>
  <c r="H115" i="7" s="1"/>
  <c r="X30" i="7"/>
  <c r="I108" i="7"/>
  <c r="I101" i="7"/>
  <c r="I104" i="7"/>
  <c r="I110" i="7" s="1"/>
  <c r="I112" i="7" l="1"/>
  <c r="I82" i="7"/>
  <c r="I31" i="7" s="1"/>
  <c r="I30" i="7"/>
  <c r="I83" i="7"/>
  <c r="I32" i="7" s="1"/>
  <c r="J99" i="7"/>
  <c r="I111" i="7"/>
  <c r="I109" i="7"/>
  <c r="I29" i="7" l="1"/>
  <c r="J108" i="7"/>
  <c r="J101" i="7"/>
  <c r="J104" i="7"/>
  <c r="J110" i="7" s="1"/>
  <c r="J112" i="7" l="1"/>
  <c r="J82" i="7"/>
  <c r="J31" i="7" s="1"/>
  <c r="J83" i="7"/>
  <c r="J32" i="7" s="1"/>
  <c r="J30" i="7"/>
  <c r="K99" i="7"/>
  <c r="I115" i="7"/>
  <c r="J109" i="7"/>
  <c r="J111" i="7"/>
  <c r="J29" i="7" l="1"/>
  <c r="K108" i="7"/>
  <c r="K101" i="7"/>
  <c r="K104" i="7"/>
  <c r="K110" i="7" s="1"/>
  <c r="K112" i="7" l="1"/>
  <c r="K109" i="7"/>
  <c r="K111" i="7"/>
  <c r="J115" i="7"/>
  <c r="K83" i="7"/>
  <c r="K32" i="7" s="1"/>
  <c r="K82" i="7"/>
  <c r="K31" i="7" s="1"/>
  <c r="L99" i="7"/>
  <c r="K30" i="7"/>
  <c r="L104" i="7" l="1"/>
  <c r="L110" i="7" s="1"/>
  <c r="L101" i="7"/>
  <c r="L108" i="7"/>
  <c r="U15" i="5"/>
  <c r="W22" i="7" s="1"/>
  <c r="K29" i="7"/>
  <c r="L112" i="7" l="1"/>
  <c r="K115" i="7"/>
  <c r="M99" i="7"/>
  <c r="L83" i="7"/>
  <c r="L32" i="7" s="1"/>
  <c r="Y32" i="7" s="1"/>
  <c r="L30" i="7"/>
  <c r="L82" i="7"/>
  <c r="L31" i="7" s="1"/>
  <c r="Y31" i="7" s="1"/>
  <c r="L111" i="7"/>
  <c r="L109" i="7"/>
  <c r="D71" i="7"/>
  <c r="D70" i="7"/>
  <c r="N13" i="5" l="1"/>
  <c r="N18" i="5" s="1"/>
  <c r="N19" i="5" s="1"/>
  <c r="U16" i="5"/>
  <c r="W23" i="7" s="1"/>
  <c r="L29" i="7"/>
  <c r="Y30" i="7"/>
  <c r="M108" i="7"/>
  <c r="M104" i="7"/>
  <c r="M110" i="7" s="1"/>
  <c r="M101" i="7"/>
  <c r="M112" i="7" l="1"/>
  <c r="N35" i="5"/>
  <c r="N36" i="5" s="1"/>
  <c r="N26" i="5"/>
  <c r="N27" i="5" s="1"/>
  <c r="M111" i="7"/>
  <c r="M109" i="7"/>
  <c r="M30" i="7"/>
  <c r="M83" i="7"/>
  <c r="M32" i="7" s="1"/>
  <c r="M82" i="7"/>
  <c r="M31" i="7" s="1"/>
  <c r="N99" i="7"/>
  <c r="L115" i="7"/>
  <c r="Y29" i="7"/>
  <c r="E13" i="5"/>
  <c r="E18" i="5" s="1"/>
  <c r="D13" i="5"/>
  <c r="D18" i="5" s="1"/>
  <c r="K13" i="5"/>
  <c r="K18" i="5" s="1"/>
  <c r="K26" i="5" s="1"/>
  <c r="K27" i="5" s="1"/>
  <c r="J13" i="5"/>
  <c r="J18" i="5" s="1"/>
  <c r="H13" i="5"/>
  <c r="H18" i="5" s="1"/>
  <c r="I13" i="5"/>
  <c r="M13" i="5"/>
  <c r="M18" i="5" s="1"/>
  <c r="G13" i="5"/>
  <c r="G18" i="5" s="1"/>
  <c r="I18" i="5" l="1"/>
  <c r="R18" i="5" s="1"/>
  <c r="R19" i="5" s="1"/>
  <c r="R13" i="5"/>
  <c r="N104" i="7"/>
  <c r="N110" i="7" s="1"/>
  <c r="N101" i="7"/>
  <c r="N108" i="7"/>
  <c r="M29" i="7"/>
  <c r="J19" i="5"/>
  <c r="J26" i="5"/>
  <c r="J35" i="5"/>
  <c r="M19" i="5"/>
  <c r="M26" i="5"/>
  <c r="M27" i="5" s="1"/>
  <c r="M35" i="5"/>
  <c r="M36" i="5" s="1"/>
  <c r="D69" i="7"/>
  <c r="G26" i="5"/>
  <c r="G27" i="5" s="1"/>
  <c r="G35" i="5"/>
  <c r="G36" i="5" s="1"/>
  <c r="G19" i="5"/>
  <c r="H35" i="5"/>
  <c r="H36" i="5" s="1"/>
  <c r="H26" i="5"/>
  <c r="H27" i="5" s="1"/>
  <c r="H19" i="5"/>
  <c r="E26" i="5"/>
  <c r="E27" i="5" s="1"/>
  <c r="E35" i="5"/>
  <c r="E36" i="5" s="1"/>
  <c r="E19" i="5"/>
  <c r="K35" i="5"/>
  <c r="K36" i="5" s="1"/>
  <c r="K19" i="5"/>
  <c r="L13" i="5"/>
  <c r="S13" i="5" s="1"/>
  <c r="D20" i="7" s="1"/>
  <c r="F13" i="5"/>
  <c r="Q13" i="5" s="1"/>
  <c r="D19" i="5"/>
  <c r="I35" i="5" l="1"/>
  <c r="I36" i="5" s="1"/>
  <c r="I26" i="5"/>
  <c r="I27" i="5" s="1"/>
  <c r="I19" i="5"/>
  <c r="N112" i="7"/>
  <c r="M115" i="7"/>
  <c r="O99" i="7"/>
  <c r="N83" i="7"/>
  <c r="N32" i="7" s="1"/>
  <c r="N82" i="7"/>
  <c r="N31" i="7" s="1"/>
  <c r="N30" i="7"/>
  <c r="N109" i="7"/>
  <c r="N111" i="7"/>
  <c r="J27" i="5"/>
  <c r="D68" i="7"/>
  <c r="L18" i="5"/>
  <c r="S18" i="5" s="1"/>
  <c r="F18" i="5"/>
  <c r="Q18" i="5" s="1"/>
  <c r="Q19" i="5" s="1"/>
  <c r="J36" i="5"/>
  <c r="S19" i="5" l="1"/>
  <c r="D27" i="7" s="1"/>
  <c r="D26" i="7"/>
  <c r="R26" i="5"/>
  <c r="R27" i="5" s="1"/>
  <c r="R35" i="5"/>
  <c r="R36" i="5" s="1"/>
  <c r="N29" i="7"/>
  <c r="O104" i="7"/>
  <c r="O110" i="7" s="1"/>
  <c r="O108" i="7"/>
  <c r="O101" i="7"/>
  <c r="F19" i="5"/>
  <c r="F26" i="5"/>
  <c r="Q26" i="5" s="1"/>
  <c r="Q27" i="5" s="1"/>
  <c r="F35" i="5"/>
  <c r="Q35" i="5" s="1"/>
  <c r="Q36" i="5" s="1"/>
  <c r="L35" i="5"/>
  <c r="S35" i="5" s="1"/>
  <c r="S36" i="5" s="1"/>
  <c r="E16" i="2"/>
  <c r="L19" i="5"/>
  <c r="L26" i="5"/>
  <c r="S26" i="5" s="1"/>
  <c r="S27" i="5" l="1"/>
  <c r="D36" i="7" s="1"/>
  <c r="D35" i="7"/>
  <c r="O112" i="7"/>
  <c r="D345" i="9"/>
  <c r="H345" i="9"/>
  <c r="G345" i="9"/>
  <c r="E345" i="9"/>
  <c r="F345" i="9"/>
  <c r="I345" i="9"/>
  <c r="N115" i="7"/>
  <c r="O111" i="7"/>
  <c r="O109" i="7"/>
  <c r="O30" i="7"/>
  <c r="P99" i="7"/>
  <c r="O83" i="7"/>
  <c r="O32" i="7" s="1"/>
  <c r="O82" i="7"/>
  <c r="O31" i="7" s="1"/>
  <c r="D16" i="2"/>
  <c r="L27" i="5"/>
  <c r="F27" i="5"/>
  <c r="L36" i="5"/>
  <c r="F36" i="5"/>
  <c r="D333" i="9" l="1"/>
  <c r="F333" i="9"/>
  <c r="E333" i="9"/>
  <c r="H333" i="9"/>
  <c r="G333" i="9"/>
  <c r="I333" i="9"/>
  <c r="D347" i="9"/>
  <c r="F347" i="9"/>
  <c r="E347" i="9"/>
  <c r="H347" i="9"/>
  <c r="G347" i="9"/>
  <c r="I347" i="9"/>
  <c r="O29" i="7"/>
  <c r="P104" i="7"/>
  <c r="P110" i="7" s="1"/>
  <c r="P101" i="7"/>
  <c r="P108" i="7"/>
  <c r="D25" i="2"/>
  <c r="E25" i="2"/>
  <c r="P112" i="7" l="1"/>
  <c r="P111" i="7"/>
  <c r="P109" i="7"/>
  <c r="P30" i="7"/>
  <c r="Q99" i="7"/>
  <c r="P83" i="7"/>
  <c r="P32" i="7" s="1"/>
  <c r="Z32" i="7" s="1"/>
  <c r="P82" i="7"/>
  <c r="P31" i="7" s="1"/>
  <c r="O115" i="7"/>
  <c r="U23" i="5"/>
  <c r="W31" i="7" s="1"/>
  <c r="X31" i="7"/>
  <c r="P29" i="7" l="1"/>
  <c r="Z30" i="7"/>
  <c r="Q104" i="7"/>
  <c r="Q110" i="7" s="1"/>
  <c r="Q101" i="7"/>
  <c r="Q108" i="7"/>
  <c r="D21" i="5"/>
  <c r="X29" i="7"/>
  <c r="D35" i="5" l="1"/>
  <c r="D36" i="5" s="1"/>
  <c r="P21" i="5"/>
  <c r="Q112" i="7"/>
  <c r="Q83" i="7"/>
  <c r="Q32" i="7" s="1"/>
  <c r="Q30" i="7"/>
  <c r="R99" i="7"/>
  <c r="Q82" i="7"/>
  <c r="Q31" i="7" s="1"/>
  <c r="Q109" i="7"/>
  <c r="Q111" i="7"/>
  <c r="P115" i="7"/>
  <c r="Z29" i="7"/>
  <c r="D26" i="5"/>
  <c r="D27" i="5" s="1"/>
  <c r="U21" i="5"/>
  <c r="R108" i="7" l="1"/>
  <c r="R104" i="7"/>
  <c r="R110" i="7" s="1"/>
  <c r="R101" i="7"/>
  <c r="Q29" i="7"/>
  <c r="W29" i="7"/>
  <c r="W33" i="7" s="1"/>
  <c r="C28" i="2"/>
  <c r="C30" i="2" s="1"/>
  <c r="U14" i="5"/>
  <c r="W21" i="7" s="1"/>
  <c r="C13" i="5"/>
  <c r="P13" i="5" s="1"/>
  <c r="R112" i="7" l="1"/>
  <c r="R83" i="7"/>
  <c r="R32" i="7" s="1"/>
  <c r="R82" i="7"/>
  <c r="R31" i="7" s="1"/>
  <c r="R30" i="7"/>
  <c r="S99" i="7"/>
  <c r="R109" i="7"/>
  <c r="R111" i="7"/>
  <c r="Q115" i="7"/>
  <c r="U13" i="5"/>
  <c r="W20" i="7" s="1"/>
  <c r="W24" i="7" s="1"/>
  <c r="C18" i="5"/>
  <c r="C19" i="5" l="1"/>
  <c r="P18" i="5"/>
  <c r="P19" i="5" s="1"/>
  <c r="R29" i="7"/>
  <c r="R115" i="7" s="1"/>
  <c r="S101" i="7"/>
  <c r="S108" i="7"/>
  <c r="S104" i="7"/>
  <c r="S110" i="7" s="1"/>
  <c r="C35" i="5"/>
  <c r="P35" i="5" s="1"/>
  <c r="P36" i="5" s="1"/>
  <c r="U18" i="5"/>
  <c r="C26" i="5"/>
  <c r="P26" i="5" s="1"/>
  <c r="P27" i="5" s="1"/>
  <c r="S112" i="7" l="1"/>
  <c r="S111" i="7"/>
  <c r="S109" i="7"/>
  <c r="S83" i="7"/>
  <c r="S32" i="7" s="1"/>
  <c r="S82" i="7"/>
  <c r="S31" i="7" s="1"/>
  <c r="T99" i="7"/>
  <c r="S30" i="7"/>
  <c r="C27" i="5"/>
  <c r="U26" i="5"/>
  <c r="U19" i="5"/>
  <c r="C16" i="2" s="1"/>
  <c r="W26" i="7"/>
  <c r="W27" i="7" s="1"/>
  <c r="C36" i="5"/>
  <c r="U35" i="5"/>
  <c r="C25" i="2" s="1"/>
  <c r="D335" i="9" l="1"/>
  <c r="S29" i="7"/>
  <c r="S115" i="7" s="1"/>
  <c r="T108" i="7"/>
  <c r="T104" i="7"/>
  <c r="T110" i="7" s="1"/>
  <c r="T101" i="7"/>
  <c r="H304" i="9"/>
  <c r="D304" i="9"/>
  <c r="N304" i="9"/>
  <c r="E304" i="9"/>
  <c r="G304" i="9"/>
  <c r="O304" i="9"/>
  <c r="F304" i="9"/>
  <c r="I304" i="9"/>
  <c r="M304" i="9"/>
  <c r="J304" i="9"/>
  <c r="K304" i="9"/>
  <c r="L304" i="9"/>
  <c r="U36" i="5"/>
  <c r="W43" i="7"/>
  <c r="W44" i="7" s="1"/>
  <c r="W35" i="7"/>
  <c r="W36" i="7" s="1"/>
  <c r="U27" i="5"/>
  <c r="T112" i="7" l="1"/>
  <c r="I335" i="9"/>
  <c r="F335" i="9"/>
  <c r="H335" i="9"/>
  <c r="E335" i="9"/>
  <c r="G335" i="9"/>
  <c r="H306" i="9"/>
  <c r="O306" i="9"/>
  <c r="G306" i="9"/>
  <c r="N306" i="9"/>
  <c r="F306" i="9"/>
  <c r="M306" i="9"/>
  <c r="E306" i="9"/>
  <c r="L306" i="9"/>
  <c r="D306" i="9"/>
  <c r="J306" i="9"/>
  <c r="K306" i="9"/>
  <c r="I306" i="9"/>
  <c r="T83" i="7"/>
  <c r="T32" i="7" s="1"/>
  <c r="AA32" i="7" s="1"/>
  <c r="T82" i="7"/>
  <c r="T31" i="7" s="1"/>
  <c r="T30" i="7"/>
  <c r="T111" i="7"/>
  <c r="T109" i="7"/>
  <c r="Z31" i="7" l="1"/>
  <c r="AA31" i="7"/>
  <c r="AA30" i="7"/>
  <c r="T29" i="7"/>
  <c r="T115" i="7" l="1"/>
  <c r="AA29" i="7"/>
  <c r="D314" i="9" l="1"/>
  <c r="D321" i="9" s="1"/>
  <c r="D315" i="9"/>
  <c r="D15" i="2" l="1"/>
  <c r="E15" i="2" s="1"/>
  <c r="E18" i="2" s="1"/>
  <c r="E19" i="2" s="1"/>
  <c r="D64" i="7"/>
  <c r="D323" i="9"/>
  <c r="D322" i="9"/>
  <c r="AS319" i="9"/>
  <c r="K319" i="9"/>
  <c r="AY319" i="9"/>
  <c r="P319" i="9"/>
  <c r="Q319" i="9"/>
  <c r="AC319" i="9"/>
  <c r="V319" i="9"/>
  <c r="BD319" i="9"/>
  <c r="AG319" i="9"/>
  <c r="S319" i="9"/>
  <c r="BG319" i="9"/>
  <c r="L319" i="9"/>
  <c r="R319" i="9"/>
  <c r="AL319" i="9"/>
  <c r="X319" i="9"/>
  <c r="AM319" i="9"/>
  <c r="AX319" i="9"/>
  <c r="BB319" i="9"/>
  <c r="BA319" i="9"/>
  <c r="AA319" i="9"/>
  <c r="AU319" i="9"/>
  <c r="AO319" i="9"/>
  <c r="W319" i="9"/>
  <c r="AT319" i="9"/>
  <c r="BJ319" i="9"/>
  <c r="N319" i="9"/>
  <c r="AD319" i="9"/>
  <c r="BC319" i="9"/>
  <c r="BF319" i="9"/>
  <c r="AF319" i="9"/>
  <c r="AK319" i="9"/>
  <c r="T319" i="9"/>
  <c r="AI319" i="9"/>
  <c r="AW319" i="9"/>
  <c r="AB319" i="9"/>
  <c r="AQ319" i="9"/>
  <c r="BE319" i="9"/>
  <c r="AZ319" i="9"/>
  <c r="AV319" i="9"/>
  <c r="AP319" i="9"/>
  <c r="AJ319" i="9"/>
  <c r="AE319" i="9"/>
  <c r="J319" i="9"/>
  <c r="O319" i="9"/>
  <c r="Y319" i="9"/>
  <c r="BI319" i="9"/>
  <c r="BK319" i="9"/>
  <c r="BH319" i="9"/>
  <c r="AH319" i="9"/>
  <c r="M319" i="9"/>
  <c r="AR319" i="9"/>
  <c r="AN319" i="9"/>
  <c r="Z319" i="9"/>
  <c r="U319" i="9"/>
  <c r="AB332" i="9" l="1"/>
  <c r="AB333" i="9" s="1"/>
  <c r="AB344" i="9"/>
  <c r="AB345" i="9" s="1"/>
  <c r="AU332" i="9"/>
  <c r="AU333" i="9" s="1"/>
  <c r="AU344" i="9"/>
  <c r="AU345" i="9" s="1"/>
  <c r="AG332" i="9"/>
  <c r="AG333" i="9" s="1"/>
  <c r="AG344" i="9"/>
  <c r="AG345" i="9" s="1"/>
  <c r="AW332" i="9"/>
  <c r="AW333" i="9" s="1"/>
  <c r="AW344" i="9"/>
  <c r="AW345" i="9" s="1"/>
  <c r="AY332" i="9"/>
  <c r="AY333" i="9" s="1"/>
  <c r="AY344" i="9"/>
  <c r="AY345" i="9" s="1"/>
  <c r="AL332" i="9"/>
  <c r="AL333" i="9" s="1"/>
  <c r="AL344" i="9"/>
  <c r="AL345" i="9" s="1"/>
  <c r="AI332" i="9"/>
  <c r="AI333" i="9" s="1"/>
  <c r="AI344" i="9"/>
  <c r="AI345" i="9" s="1"/>
  <c r="K332" i="9"/>
  <c r="K333" i="9" s="1"/>
  <c r="K344" i="9"/>
  <c r="K345" i="9" s="1"/>
  <c r="T332" i="9"/>
  <c r="T333" i="9" s="1"/>
  <c r="T344" i="9"/>
  <c r="T345" i="9" s="1"/>
  <c r="L332" i="9"/>
  <c r="L333" i="9" s="1"/>
  <c r="L344" i="9"/>
  <c r="L345" i="9" s="1"/>
  <c r="AK332" i="9"/>
  <c r="AK333" i="9" s="1"/>
  <c r="AK344" i="9"/>
  <c r="AK345" i="9" s="1"/>
  <c r="AC332" i="9"/>
  <c r="AC333" i="9" s="1"/>
  <c r="AC344" i="9"/>
  <c r="AC345" i="9" s="1"/>
  <c r="AJ332" i="9"/>
  <c r="AJ333" i="9" s="1"/>
  <c r="AJ344" i="9"/>
  <c r="AJ345" i="9" s="1"/>
  <c r="U332" i="9"/>
  <c r="U333" i="9" s="1"/>
  <c r="U344" i="9"/>
  <c r="U345" i="9" s="1"/>
  <c r="AD332" i="9"/>
  <c r="AD333" i="9" s="1"/>
  <c r="AD344" i="9"/>
  <c r="AD345" i="9" s="1"/>
  <c r="AV332" i="9"/>
  <c r="AV333" i="9" s="1"/>
  <c r="AV344" i="9"/>
  <c r="AV345" i="9" s="1"/>
  <c r="AN332" i="9"/>
  <c r="AN333" i="9" s="1"/>
  <c r="AN344" i="9"/>
  <c r="AN345" i="9" s="1"/>
  <c r="Y332" i="9"/>
  <c r="Y333" i="9" s="1"/>
  <c r="Y344" i="9"/>
  <c r="Y345" i="9" s="1"/>
  <c r="AT332" i="9"/>
  <c r="AT333" i="9" s="1"/>
  <c r="AT344" i="9"/>
  <c r="AT345" i="9" s="1"/>
  <c r="AX332" i="9"/>
  <c r="AX333" i="9" s="1"/>
  <c r="AX344" i="9"/>
  <c r="AX345" i="9" s="1"/>
  <c r="Q332" i="9"/>
  <c r="Q333" i="9" s="1"/>
  <c r="Q344" i="9"/>
  <c r="Q345" i="9" s="1"/>
  <c r="R332" i="9"/>
  <c r="R333" i="9" s="1"/>
  <c r="R344" i="9"/>
  <c r="R345" i="9" s="1"/>
  <c r="AS332" i="9"/>
  <c r="AS333" i="9" s="1"/>
  <c r="AS344" i="9"/>
  <c r="AS345" i="9" s="1"/>
  <c r="AR332" i="9"/>
  <c r="AR333" i="9" s="1"/>
  <c r="AR344" i="9"/>
  <c r="AR345" i="9" s="1"/>
  <c r="AF332" i="9"/>
  <c r="AF333" i="9" s="1"/>
  <c r="AF344" i="9"/>
  <c r="AF345" i="9" s="1"/>
  <c r="M332" i="9"/>
  <c r="M333" i="9" s="1"/>
  <c r="M344" i="9"/>
  <c r="M345" i="9" s="1"/>
  <c r="O332" i="9"/>
  <c r="O333" i="9" s="1"/>
  <c r="O344" i="9"/>
  <c r="O345" i="9" s="1"/>
  <c r="AQ332" i="9"/>
  <c r="AQ333" i="9" s="1"/>
  <c r="AQ344" i="9"/>
  <c r="AQ345" i="9" s="1"/>
  <c r="W332" i="9"/>
  <c r="W333" i="9" s="1"/>
  <c r="W344" i="9"/>
  <c r="W345" i="9" s="1"/>
  <c r="AM332" i="9"/>
  <c r="AM333" i="9" s="1"/>
  <c r="AM344" i="9"/>
  <c r="AM345" i="9" s="1"/>
  <c r="P332" i="9"/>
  <c r="P333" i="9" s="1"/>
  <c r="P344" i="9"/>
  <c r="P345" i="9" s="1"/>
  <c r="AE332" i="9"/>
  <c r="AE333" i="9" s="1"/>
  <c r="AE344" i="9"/>
  <c r="AE345" i="9" s="1"/>
  <c r="AA332" i="9"/>
  <c r="AA333" i="9" s="1"/>
  <c r="AA344" i="9"/>
  <c r="AA345" i="9" s="1"/>
  <c r="AP332" i="9"/>
  <c r="AP333" i="9" s="1"/>
  <c r="AP344" i="9"/>
  <c r="AP345" i="9" s="1"/>
  <c r="Z332" i="9"/>
  <c r="Z333" i="9" s="1"/>
  <c r="Z344" i="9"/>
  <c r="Z345" i="9" s="1"/>
  <c r="N332" i="9"/>
  <c r="N333" i="9" s="1"/>
  <c r="N344" i="9"/>
  <c r="N345" i="9" s="1"/>
  <c r="V332" i="9"/>
  <c r="V333" i="9" s="1"/>
  <c r="V344" i="9"/>
  <c r="V345" i="9" s="1"/>
  <c r="AH332" i="9"/>
  <c r="AH333" i="9" s="1"/>
  <c r="AH344" i="9"/>
  <c r="AH345" i="9" s="1"/>
  <c r="AO332" i="9"/>
  <c r="AO333" i="9" s="1"/>
  <c r="AO344" i="9"/>
  <c r="AO345" i="9" s="1"/>
  <c r="X332" i="9"/>
  <c r="X333" i="9" s="1"/>
  <c r="X344" i="9"/>
  <c r="X345" i="9" s="1"/>
  <c r="S332" i="9"/>
  <c r="S333" i="9" s="1"/>
  <c r="S344" i="9"/>
  <c r="S345" i="9" s="1"/>
  <c r="J332" i="9"/>
  <c r="J333" i="9" s="1"/>
  <c r="J344" i="9"/>
  <c r="J345" i="9" s="1"/>
  <c r="J347" i="9" s="1"/>
  <c r="D325" i="9"/>
  <c r="D18" i="2"/>
  <c r="D19" i="2" s="1"/>
  <c r="D21" i="2" s="1"/>
  <c r="D66" i="7"/>
  <c r="E105" i="7" s="1"/>
  <c r="E106" i="7" s="1"/>
  <c r="E64" i="7"/>
  <c r="D65" i="7"/>
  <c r="D119" i="7"/>
  <c r="E21" i="2"/>
  <c r="D120" i="7" s="1"/>
  <c r="F64" i="7" l="1"/>
  <c r="E66" i="7"/>
  <c r="E114" i="7"/>
  <c r="F103" i="7"/>
  <c r="F105" i="7" s="1"/>
  <c r="F106" i="7" s="1"/>
  <c r="E15" i="7"/>
  <c r="E18" i="7" s="1"/>
  <c r="D22" i="2"/>
  <c r="E22" i="2"/>
  <c r="W347" i="9"/>
  <c r="O347" i="9"/>
  <c r="S347" i="9"/>
  <c r="R347" i="9"/>
  <c r="U347" i="9"/>
  <c r="N347" i="9"/>
  <c r="M347" i="9"/>
  <c r="Q347" i="9"/>
  <c r="X347" i="9"/>
  <c r="L347" i="9"/>
  <c r="AA347" i="9"/>
  <c r="P347" i="9"/>
  <c r="T347" i="9"/>
  <c r="K347" i="9"/>
  <c r="V347" i="9"/>
  <c r="Z347" i="9"/>
  <c r="Y347" i="9"/>
  <c r="L335" i="9"/>
  <c r="M335" i="9"/>
  <c r="R335" i="9"/>
  <c r="Y335" i="9"/>
  <c r="T335" i="9"/>
  <c r="O335" i="9"/>
  <c r="U335" i="9"/>
  <c r="Q335" i="9"/>
  <c r="X335" i="9"/>
  <c r="Z335" i="9"/>
  <c r="N335" i="9"/>
  <c r="J335" i="9"/>
  <c r="W335" i="9"/>
  <c r="K335" i="9"/>
  <c r="V335" i="9"/>
  <c r="S335" i="9"/>
  <c r="P335" i="9"/>
  <c r="AA335" i="9"/>
  <c r="E33" i="7" l="1"/>
  <c r="E40" i="7"/>
  <c r="E22" i="7"/>
  <c r="E23" i="7"/>
  <c r="E39" i="7"/>
  <c r="E38" i="7" s="1"/>
  <c r="E41" i="7" s="1"/>
  <c r="E21" i="7"/>
  <c r="E20" i="7" s="1"/>
  <c r="E24" i="7" s="1"/>
  <c r="D348" i="9"/>
  <c r="E31" i="2" s="1"/>
  <c r="D121" i="7" s="1"/>
  <c r="D336" i="9"/>
  <c r="D31" i="2" s="1"/>
  <c r="E16" i="7"/>
  <c r="F15" i="7"/>
  <c r="F18" i="7" s="1"/>
  <c r="G103" i="7"/>
  <c r="G105" i="7" s="1"/>
  <c r="G106" i="7" s="1"/>
  <c r="F114" i="7"/>
  <c r="G64" i="7"/>
  <c r="F66" i="7"/>
  <c r="E26" i="7" l="1"/>
  <c r="H64" i="7"/>
  <c r="G66" i="7"/>
  <c r="H103" i="7"/>
  <c r="H105" i="7" s="1"/>
  <c r="H106" i="7" s="1"/>
  <c r="G15" i="7"/>
  <c r="G18" i="7" s="1"/>
  <c r="G114" i="7"/>
  <c r="F16" i="7"/>
  <c r="F40" i="7"/>
  <c r="F21" i="7"/>
  <c r="F22" i="7"/>
  <c r="F33" i="7"/>
  <c r="F23" i="7"/>
  <c r="F39" i="7"/>
  <c r="E27" i="7" l="1"/>
  <c r="E35" i="7"/>
  <c r="G39" i="7"/>
  <c r="G23" i="7"/>
  <c r="G21" i="7"/>
  <c r="G22" i="7"/>
  <c r="G33" i="7"/>
  <c r="G40" i="7"/>
  <c r="F38" i="7"/>
  <c r="G16" i="7"/>
  <c r="H114" i="7"/>
  <c r="I103" i="7"/>
  <c r="I105" i="7" s="1"/>
  <c r="I106" i="7" s="1"/>
  <c r="H15" i="7"/>
  <c r="H18" i="7" s="1"/>
  <c r="F20" i="7"/>
  <c r="I64" i="7"/>
  <c r="H66" i="7"/>
  <c r="E36" i="7" l="1"/>
  <c r="E43" i="7"/>
  <c r="E44" i="7" s="1"/>
  <c r="E117" i="7" s="1"/>
  <c r="E121" i="7"/>
  <c r="E119" i="7"/>
  <c r="E120" i="7" s="1"/>
  <c r="G20" i="7"/>
  <c r="H16" i="7"/>
  <c r="X15" i="7"/>
  <c r="X16" i="7" s="1"/>
  <c r="J64" i="7"/>
  <c r="I66" i="7"/>
  <c r="F24" i="7"/>
  <c r="F26" i="7"/>
  <c r="I114" i="7"/>
  <c r="I15" i="7"/>
  <c r="I18" i="7" s="1"/>
  <c r="J103" i="7"/>
  <c r="H40" i="7"/>
  <c r="X40" i="7" s="1"/>
  <c r="H39" i="7"/>
  <c r="H21" i="7"/>
  <c r="H23" i="7"/>
  <c r="X23" i="7" s="1"/>
  <c r="H22" i="7"/>
  <c r="X22" i="7" s="1"/>
  <c r="H33" i="7"/>
  <c r="G38" i="7"/>
  <c r="G41" i="7" s="1"/>
  <c r="F41" i="7"/>
  <c r="X18" i="7"/>
  <c r="X33" i="7" s="1"/>
  <c r="G24" i="7" l="1"/>
  <c r="G26" i="7"/>
  <c r="F35" i="7"/>
  <c r="F27" i="7"/>
  <c r="F119" i="7" s="1"/>
  <c r="X21" i="7"/>
  <c r="H20" i="7"/>
  <c r="X39" i="7"/>
  <c r="H38" i="7"/>
  <c r="K64" i="7"/>
  <c r="J66" i="7"/>
  <c r="J105" i="7"/>
  <c r="J106" i="7" s="1"/>
  <c r="I16" i="7"/>
  <c r="I33" i="7"/>
  <c r="I23" i="7"/>
  <c r="I39" i="7"/>
  <c r="I21" i="7"/>
  <c r="I40" i="7"/>
  <c r="I22" i="7"/>
  <c r="G27" i="7" l="1"/>
  <c r="G119" i="7" s="1"/>
  <c r="G35" i="7"/>
  <c r="I20" i="7"/>
  <c r="H24" i="7"/>
  <c r="H26" i="7"/>
  <c r="X20" i="7"/>
  <c r="X24" i="7" s="1"/>
  <c r="I38" i="7"/>
  <c r="K66" i="7"/>
  <c r="L64" i="7"/>
  <c r="K103" i="7"/>
  <c r="J114" i="7"/>
  <c r="J15" i="7"/>
  <c r="J18" i="7" s="1"/>
  <c r="J22" i="7" s="1"/>
  <c r="F121" i="7"/>
  <c r="F120" i="7"/>
  <c r="J21" i="7"/>
  <c r="J23" i="7"/>
  <c r="H41" i="7"/>
  <c r="X38" i="7"/>
  <c r="X41" i="7" s="1"/>
  <c r="F36" i="7"/>
  <c r="F43" i="7"/>
  <c r="J40" i="7" l="1"/>
  <c r="J33" i="7"/>
  <c r="J39" i="7"/>
  <c r="J38" i="7" s="1"/>
  <c r="J41" i="7" s="1"/>
  <c r="G43" i="7"/>
  <c r="G44" i="7" s="1"/>
  <c r="G117" i="7" s="1"/>
  <c r="G36" i="7"/>
  <c r="G120" i="7"/>
  <c r="G121" i="7"/>
  <c r="F44" i="7"/>
  <c r="F117" i="7" s="1"/>
  <c r="I41" i="7"/>
  <c r="H35" i="7"/>
  <c r="H27" i="7"/>
  <c r="H119" i="7" s="1"/>
  <c r="X26" i="7"/>
  <c r="X27" i="7" s="1"/>
  <c r="J16" i="7"/>
  <c r="L66" i="7"/>
  <c r="M64" i="7"/>
  <c r="J20" i="7"/>
  <c r="K105" i="7"/>
  <c r="K106" i="7" s="1"/>
  <c r="I24" i="7"/>
  <c r="I26" i="7"/>
  <c r="H121" i="7" l="1"/>
  <c r="H120" i="7"/>
  <c r="K15" i="7"/>
  <c r="K18" i="7" s="1"/>
  <c r="K23" i="7" s="1"/>
  <c r="K114" i="7"/>
  <c r="L103" i="7"/>
  <c r="J24" i="7"/>
  <c r="J26" i="7"/>
  <c r="M66" i="7"/>
  <c r="N64" i="7"/>
  <c r="H36" i="7"/>
  <c r="H43" i="7"/>
  <c r="X35" i="7"/>
  <c r="X36" i="7" s="1"/>
  <c r="I35" i="7"/>
  <c r="I27" i="7"/>
  <c r="I119" i="7" s="1"/>
  <c r="K22" i="7"/>
  <c r="K21" i="7"/>
  <c r="K33" i="7" l="1"/>
  <c r="K39" i="7"/>
  <c r="K40" i="7"/>
  <c r="L105" i="7"/>
  <c r="L106" i="7" s="1"/>
  <c r="I121" i="7"/>
  <c r="I120" i="7"/>
  <c r="J35" i="7"/>
  <c r="J27" i="7"/>
  <c r="J119" i="7" s="1"/>
  <c r="I43" i="7"/>
  <c r="I36" i="7"/>
  <c r="H44" i="7"/>
  <c r="H117" i="7" s="1"/>
  <c r="X43" i="7"/>
  <c r="X44" i="7" s="1"/>
  <c r="K20" i="7"/>
  <c r="K16" i="7"/>
  <c r="N66" i="7"/>
  <c r="O64" i="7"/>
  <c r="K38" i="7" l="1"/>
  <c r="K41" i="7" s="1"/>
  <c r="J120" i="7"/>
  <c r="J121" i="7"/>
  <c r="J43" i="7"/>
  <c r="J44" i="7" s="1"/>
  <c r="J117" i="7" s="1"/>
  <c r="J36" i="7"/>
  <c r="L15" i="7"/>
  <c r="L18" i="7" s="1"/>
  <c r="L22" i="7" s="1"/>
  <c r="Y22" i="7" s="1"/>
  <c r="L114" i="7"/>
  <c r="M103" i="7"/>
  <c r="I44" i="7"/>
  <c r="I117" i="7" s="1"/>
  <c r="K24" i="7"/>
  <c r="K26" i="7"/>
  <c r="P64" i="7"/>
  <c r="O66" i="7"/>
  <c r="Y18" i="7" l="1"/>
  <c r="Y33" i="7" s="1"/>
  <c r="L33" i="7"/>
  <c r="L21" i="7"/>
  <c r="L40" i="7"/>
  <c r="Y40" i="7" s="1"/>
  <c r="L23" i="7"/>
  <c r="Y23" i="7" s="1"/>
  <c r="L39" i="7"/>
  <c r="L38" i="7" s="1"/>
  <c r="M105" i="7"/>
  <c r="M106" i="7" s="1"/>
  <c r="P66" i="7"/>
  <c r="Q64" i="7"/>
  <c r="L16" i="7"/>
  <c r="Y15" i="7"/>
  <c r="Y16" i="7" s="1"/>
  <c r="K27" i="7"/>
  <c r="K119" i="7" s="1"/>
  <c r="K35" i="7"/>
  <c r="L20" i="7" l="1"/>
  <c r="Y21" i="7"/>
  <c r="Y39" i="7"/>
  <c r="L24" i="7"/>
  <c r="Y20" i="7"/>
  <c r="Y24" i="7" s="1"/>
  <c r="L26" i="7"/>
  <c r="K36" i="7"/>
  <c r="K43" i="7"/>
  <c r="K120" i="7"/>
  <c r="K121" i="7"/>
  <c r="Q66" i="7"/>
  <c r="R64" i="7"/>
  <c r="L41" i="7"/>
  <c r="Y38" i="7"/>
  <c r="Y41" i="7" s="1"/>
  <c r="M39" i="7"/>
  <c r="N103" i="7"/>
  <c r="M114" i="7"/>
  <c r="M15" i="7"/>
  <c r="M18" i="7" s="1"/>
  <c r="M33" i="7" s="1"/>
  <c r="M22" i="7" l="1"/>
  <c r="M40" i="7"/>
  <c r="M38" i="7" s="1"/>
  <c r="M41" i="7" s="1"/>
  <c r="M21" i="7"/>
  <c r="M23" i="7"/>
  <c r="N105" i="7"/>
  <c r="N106" i="7" s="1"/>
  <c r="K44" i="7"/>
  <c r="K117" i="7" s="1"/>
  <c r="L35" i="7"/>
  <c r="L27" i="7"/>
  <c r="L119" i="7" s="1"/>
  <c r="Y26" i="7"/>
  <c r="Y27" i="7" s="1"/>
  <c r="S64" i="7"/>
  <c r="R66" i="7"/>
  <c r="M16" i="7"/>
  <c r="M20" i="7" l="1"/>
  <c r="L121" i="7"/>
  <c r="L120" i="7"/>
  <c r="L36" i="7"/>
  <c r="L43" i="7"/>
  <c r="Y35" i="7"/>
  <c r="Y36" i="7" s="1"/>
  <c r="N22" i="7"/>
  <c r="N23" i="7"/>
  <c r="O103" i="7"/>
  <c r="N15" i="7"/>
  <c r="N18" i="7" s="1"/>
  <c r="N40" i="7" s="1"/>
  <c r="N114" i="7"/>
  <c r="S66" i="7"/>
  <c r="T64" i="7"/>
  <c r="T66" i="7" s="1"/>
  <c r="M24" i="7"/>
  <c r="M26" i="7"/>
  <c r="N21" i="7" l="1"/>
  <c r="N20" i="7" s="1"/>
  <c r="N33" i="7"/>
  <c r="N39" i="7"/>
  <c r="N38" i="7" s="1"/>
  <c r="N41" i="7" s="1"/>
  <c r="M35" i="7"/>
  <c r="M27" i="7"/>
  <c r="M119" i="7" s="1"/>
  <c r="L44" i="7"/>
  <c r="L117" i="7" s="1"/>
  <c r="Y43" i="7"/>
  <c r="Y44" i="7" s="1"/>
  <c r="N16" i="7"/>
  <c r="O105" i="7"/>
  <c r="O106" i="7" s="1"/>
  <c r="O15" i="7" l="1"/>
  <c r="O18" i="7" s="1"/>
  <c r="O23" i="7" s="1"/>
  <c r="P103" i="7"/>
  <c r="O114" i="7"/>
  <c r="M121" i="7"/>
  <c r="M120" i="7"/>
  <c r="M36" i="7"/>
  <c r="M43" i="7"/>
  <c r="N24" i="7"/>
  <c r="N26" i="7"/>
  <c r="O33" i="7" l="1"/>
  <c r="O21" i="7"/>
  <c r="O40" i="7"/>
  <c r="O39" i="7"/>
  <c r="O22" i="7"/>
  <c r="O20" i="7" s="1"/>
  <c r="M44" i="7"/>
  <c r="M117" i="7" s="1"/>
  <c r="N27" i="7"/>
  <c r="N119" i="7" s="1"/>
  <c r="N35" i="7"/>
  <c r="P105" i="7"/>
  <c r="P106" i="7" s="1"/>
  <c r="O16" i="7"/>
  <c r="O38" i="7" l="1"/>
  <c r="O41" i="7" s="1"/>
  <c r="P114" i="7"/>
  <c r="Q103" i="7"/>
  <c r="P15" i="7"/>
  <c r="P18" i="7" s="1"/>
  <c r="P22" i="7" s="1"/>
  <c r="Z22" i="7" s="1"/>
  <c r="N36" i="7"/>
  <c r="N43" i="7"/>
  <c r="O24" i="7"/>
  <c r="O26" i="7"/>
  <c r="N120" i="7"/>
  <c r="N121" i="7"/>
  <c r="Z18" i="7" l="1"/>
  <c r="Z33" i="7" s="1"/>
  <c r="P40" i="7"/>
  <c r="P33" i="7"/>
  <c r="P21" i="7"/>
  <c r="P23" i="7"/>
  <c r="Z23" i="7" s="1"/>
  <c r="P39" i="7"/>
  <c r="P38" i="7" s="1"/>
  <c r="Z21" i="7"/>
  <c r="N44" i="7"/>
  <c r="N117" i="7" s="1"/>
  <c r="P16" i="7"/>
  <c r="Z15" i="7"/>
  <c r="Z16" i="7" s="1"/>
  <c r="Q105" i="7"/>
  <c r="Q106" i="7" s="1"/>
  <c r="O35" i="7"/>
  <c r="O27" i="7"/>
  <c r="O119" i="7" s="1"/>
  <c r="Z39" i="7" l="1"/>
  <c r="P20" i="7"/>
  <c r="O43" i="7"/>
  <c r="O36" i="7"/>
  <c r="Q114" i="7"/>
  <c r="R103" i="7"/>
  <c r="Q15" i="7"/>
  <c r="Q18" i="7" s="1"/>
  <c r="Q23" i="7" s="1"/>
  <c r="P41" i="7"/>
  <c r="Z38" i="7"/>
  <c r="Z41" i="7" s="1"/>
  <c r="O120" i="7"/>
  <c r="O121" i="7"/>
  <c r="P24" i="7"/>
  <c r="P26" i="7"/>
  <c r="Z20" i="7"/>
  <c r="Z24" i="7" s="1"/>
  <c r="Q40" i="7" l="1"/>
  <c r="Q21" i="7"/>
  <c r="Q33" i="7"/>
  <c r="Q22" i="7"/>
  <c r="Q39" i="7"/>
  <c r="Q20" i="7"/>
  <c r="Q24" i="7" s="1"/>
  <c r="Q16" i="7"/>
  <c r="R105" i="7"/>
  <c r="R106" i="7" s="1"/>
  <c r="P35" i="7"/>
  <c r="P27" i="7"/>
  <c r="P119" i="7" s="1"/>
  <c r="Z26" i="7"/>
  <c r="Z27" i="7" s="1"/>
  <c r="O44" i="7"/>
  <c r="O117" i="7" s="1"/>
  <c r="Q38" i="7" l="1"/>
  <c r="Q26" i="7"/>
  <c r="Q27" i="7" s="1"/>
  <c r="Q119" i="7" s="1"/>
  <c r="P120" i="7"/>
  <c r="P121" i="7"/>
  <c r="P36" i="7"/>
  <c r="P43" i="7"/>
  <c r="Z35" i="7"/>
  <c r="Z36" i="7" s="1"/>
  <c r="Q41" i="7"/>
  <c r="R15" i="7"/>
  <c r="R18" i="7" s="1"/>
  <c r="R40" i="7" s="1"/>
  <c r="S103" i="7"/>
  <c r="R114" i="7"/>
  <c r="R22" i="7" l="1"/>
  <c r="R23" i="7"/>
  <c r="R33" i="7"/>
  <c r="R39" i="7"/>
  <c r="R38" i="7" s="1"/>
  <c r="R41" i="7" s="1"/>
  <c r="R21" i="7"/>
  <c r="Q35" i="7"/>
  <c r="Q36" i="7" s="1"/>
  <c r="P44" i="7"/>
  <c r="P117" i="7" s="1"/>
  <c r="Z43" i="7"/>
  <c r="Z44" i="7" s="1"/>
  <c r="Q121" i="7"/>
  <c r="Q120" i="7"/>
  <c r="R16" i="7"/>
  <c r="S105" i="7"/>
  <c r="S106" i="7" s="1"/>
  <c r="R20" i="7" l="1"/>
  <c r="R24" i="7" s="1"/>
  <c r="Q43" i="7"/>
  <c r="Q44" i="7" s="1"/>
  <c r="Q117" i="7" s="1"/>
  <c r="R26" i="7"/>
  <c r="S15" i="7"/>
  <c r="S18" i="7" s="1"/>
  <c r="S40" i="7" s="1"/>
  <c r="T103" i="7"/>
  <c r="S114" i="7"/>
  <c r="S22" i="7" l="1"/>
  <c r="S39" i="7"/>
  <c r="S38" i="7" s="1"/>
  <c r="S41" i="7" s="1"/>
  <c r="S21" i="7"/>
  <c r="S33" i="7"/>
  <c r="S23" i="7"/>
  <c r="T105" i="7"/>
  <c r="T106" i="7" s="1"/>
  <c r="S16" i="7"/>
  <c r="R27" i="7"/>
  <c r="R119" i="7" s="1"/>
  <c r="R35" i="7"/>
  <c r="S20" i="7" l="1"/>
  <c r="R121" i="7"/>
  <c r="R120" i="7"/>
  <c r="R43" i="7"/>
  <c r="R36" i="7"/>
  <c r="AA18" i="7"/>
  <c r="AA33" i="7" s="1"/>
  <c r="S24" i="7"/>
  <c r="S26" i="7"/>
  <c r="T114" i="7"/>
  <c r="T15" i="7"/>
  <c r="T18" i="7" s="1"/>
  <c r="T22" i="7" s="1"/>
  <c r="AA22" i="7" s="1"/>
  <c r="T39" i="7" l="1"/>
  <c r="T40" i="7"/>
  <c r="T21" i="7"/>
  <c r="AA21" i="7" s="1"/>
  <c r="T23" i="7"/>
  <c r="AA23" i="7" s="1"/>
  <c r="T33" i="7"/>
  <c r="S27" i="7"/>
  <c r="S119" i="7" s="1"/>
  <c r="S35" i="7"/>
  <c r="AA39" i="7"/>
  <c r="R44" i="7"/>
  <c r="R117" i="7" s="1"/>
  <c r="Z40" i="7"/>
  <c r="AA40" i="7"/>
  <c r="T16" i="7"/>
  <c r="AA15" i="7"/>
  <c r="AA16" i="7" s="1"/>
  <c r="T38" i="7" l="1"/>
  <c r="T41" i="7" s="1"/>
  <c r="T20" i="7"/>
  <c r="T24" i="7" s="1"/>
  <c r="AA20" i="7"/>
  <c r="AA24" i="7" s="1"/>
  <c r="AA38" i="7"/>
  <c r="AA41" i="7" s="1"/>
  <c r="S43" i="7"/>
  <c r="S36" i="7"/>
  <c r="S121" i="7"/>
  <c r="S120" i="7"/>
  <c r="T26" i="7" l="1"/>
  <c r="T27" i="7" s="1"/>
  <c r="T119" i="7" s="1"/>
  <c r="S44" i="7"/>
  <c r="S117" i="7" s="1"/>
  <c r="AA26" i="7"/>
  <c r="AA27" i="7" s="1"/>
  <c r="T35" i="7" l="1"/>
  <c r="T43" i="7" s="1"/>
  <c r="AA35" i="7"/>
  <c r="AA36" i="7" s="1"/>
  <c r="T120" i="7"/>
  <c r="T121" i="7"/>
  <c r="T36" i="7" l="1"/>
  <c r="T44" i="7"/>
  <c r="T117" i="7" s="1"/>
  <c r="AA43" i="7"/>
  <c r="AA44" i="7" s="1"/>
  <c r="D284" i="9" l="1"/>
  <c r="D283" i="9"/>
  <c r="D290" i="9" s="1"/>
  <c r="Q288" i="9" l="1"/>
  <c r="Q303" i="9" s="1"/>
  <c r="Q304" i="9" s="1"/>
  <c r="U288" i="9"/>
  <c r="U303" i="9" s="1"/>
  <c r="U304" i="9" s="1"/>
  <c r="BD288" i="9"/>
  <c r="AG288" i="9"/>
  <c r="AG303" i="9" s="1"/>
  <c r="AG304" i="9" s="1"/>
  <c r="AZ288" i="9"/>
  <c r="X288" i="9"/>
  <c r="X303" i="9" s="1"/>
  <c r="X304" i="9" s="1"/>
  <c r="Y288" i="9"/>
  <c r="Y303" i="9" s="1"/>
  <c r="Y304" i="9" s="1"/>
  <c r="BH288" i="9"/>
  <c r="Z288" i="9"/>
  <c r="Z303" i="9" s="1"/>
  <c r="Z304" i="9" s="1"/>
  <c r="R288" i="9"/>
  <c r="R303" i="9" s="1"/>
  <c r="R304" i="9" s="1"/>
  <c r="W288" i="9"/>
  <c r="W303" i="9" s="1"/>
  <c r="W304" i="9" s="1"/>
  <c r="AH288" i="9"/>
  <c r="AH303" i="9" s="1"/>
  <c r="AH304" i="9" s="1"/>
  <c r="AL288" i="9"/>
  <c r="AL303" i="9" s="1"/>
  <c r="AL304" i="9" s="1"/>
  <c r="C15" i="2"/>
  <c r="C18" i="2" s="1"/>
  <c r="C19" i="2" s="1"/>
  <c r="C21" i="2" s="1"/>
  <c r="D291" i="9"/>
  <c r="D292" i="9"/>
  <c r="AA288" i="9"/>
  <c r="AA303" i="9" s="1"/>
  <c r="AA304" i="9" s="1"/>
  <c r="BC288" i="9"/>
  <c r="BG288" i="9"/>
  <c r="AP288" i="9"/>
  <c r="AP303" i="9" s="1"/>
  <c r="AP304" i="9" s="1"/>
  <c r="BA288" i="9"/>
  <c r="AI288" i="9"/>
  <c r="AI303" i="9" s="1"/>
  <c r="AI304" i="9" s="1"/>
  <c r="AC288" i="9"/>
  <c r="AC303" i="9" s="1"/>
  <c r="AC304" i="9" s="1"/>
  <c r="AJ288" i="9"/>
  <c r="AJ303" i="9" s="1"/>
  <c r="AJ304" i="9" s="1"/>
  <c r="V288" i="9"/>
  <c r="V303" i="9" s="1"/>
  <c r="V304" i="9" s="1"/>
  <c r="AU288" i="9"/>
  <c r="AU303" i="9" s="1"/>
  <c r="AU304" i="9" s="1"/>
  <c r="BE288" i="9"/>
  <c r="AE288" i="9"/>
  <c r="AE303" i="9" s="1"/>
  <c r="AE304" i="9" s="1"/>
  <c r="AD288" i="9"/>
  <c r="AD303" i="9" s="1"/>
  <c r="AD304" i="9" s="1"/>
  <c r="AK288" i="9"/>
  <c r="AK303" i="9" s="1"/>
  <c r="AK304" i="9" s="1"/>
  <c r="AX288" i="9"/>
  <c r="AX303" i="9" s="1"/>
  <c r="AX304" i="9" s="1"/>
  <c r="T288" i="9"/>
  <c r="T303" i="9" s="1"/>
  <c r="T304" i="9" s="1"/>
  <c r="BK288" i="9"/>
  <c r="AM288" i="9"/>
  <c r="AM303" i="9" s="1"/>
  <c r="AM304" i="9" s="1"/>
  <c r="AY288" i="9"/>
  <c r="AY303" i="9" s="1"/>
  <c r="AY304" i="9" s="1"/>
  <c r="AQ288" i="9"/>
  <c r="AQ303" i="9" s="1"/>
  <c r="AQ304" i="9" s="1"/>
  <c r="AO288" i="9"/>
  <c r="AO303" i="9" s="1"/>
  <c r="AO304" i="9" s="1"/>
  <c r="BF288" i="9"/>
  <c r="AV288" i="9"/>
  <c r="AV303" i="9" s="1"/>
  <c r="AV304" i="9" s="1"/>
  <c r="AF288" i="9"/>
  <c r="AF303" i="9" s="1"/>
  <c r="AF304" i="9" s="1"/>
  <c r="BI288" i="9"/>
  <c r="BJ288" i="9"/>
  <c r="BB288" i="9"/>
  <c r="S288" i="9"/>
  <c r="S303" i="9" s="1"/>
  <c r="S304" i="9" s="1"/>
  <c r="AS288" i="9"/>
  <c r="AS303" i="9" s="1"/>
  <c r="AS304" i="9" s="1"/>
  <c r="AB288" i="9"/>
  <c r="AB303" i="9" s="1"/>
  <c r="AB304" i="9" s="1"/>
  <c r="AR288" i="9"/>
  <c r="AR303" i="9" s="1"/>
  <c r="AR304" i="9" s="1"/>
  <c r="AW288" i="9"/>
  <c r="AW303" i="9" s="1"/>
  <c r="AW304" i="9" s="1"/>
  <c r="AN288" i="9"/>
  <c r="AN303" i="9" s="1"/>
  <c r="AN304" i="9" s="1"/>
  <c r="P288" i="9"/>
  <c r="AT288" i="9"/>
  <c r="AT303" i="9" s="1"/>
  <c r="AT304" i="9" s="1"/>
  <c r="D294" i="9" l="1"/>
  <c r="C22" i="2" s="1"/>
  <c r="P303" i="9"/>
  <c r="P304" i="9" s="1"/>
  <c r="Q306" i="9" l="1"/>
  <c r="Z306" i="9"/>
  <c r="T306" i="9"/>
  <c r="R306" i="9"/>
  <c r="S306" i="9"/>
  <c r="W306" i="9"/>
  <c r="U306" i="9"/>
  <c r="P306" i="9"/>
  <c r="X306" i="9"/>
  <c r="V306" i="9"/>
  <c r="AA306" i="9"/>
  <c r="Y306" i="9"/>
  <c r="D307" i="9" l="1"/>
  <c r="C31" i="2" s="1"/>
</calcChain>
</file>

<file path=xl/sharedStrings.xml><?xml version="1.0" encoding="utf-8"?>
<sst xmlns="http://schemas.openxmlformats.org/spreadsheetml/2006/main" count="2778" uniqueCount="324">
  <si>
    <t>GM</t>
  </si>
  <si>
    <t>R&amp;D</t>
  </si>
  <si>
    <t>G&amp;A</t>
  </si>
  <si>
    <t>EBITDA</t>
  </si>
  <si>
    <t>Power curve - exponent</t>
  </si>
  <si>
    <t>Power curve - intercept</t>
  </si>
  <si>
    <t>Floor</t>
  </si>
  <si>
    <t>Churn</t>
  </si>
  <si>
    <t>Salaries</t>
  </si>
  <si>
    <t>Marketing</t>
  </si>
  <si>
    <t>R&amp;D %</t>
  </si>
  <si>
    <t>G&amp;A %</t>
  </si>
  <si>
    <t>Overheads</t>
  </si>
  <si>
    <t>LTV</t>
  </si>
  <si>
    <t>Month 1 Revenue</t>
  </si>
  <si>
    <t>Revenue</t>
  </si>
  <si>
    <t>COGS</t>
  </si>
  <si>
    <t>Sales</t>
  </si>
  <si>
    <t>CS - Implementation</t>
  </si>
  <si>
    <t>Hosting</t>
  </si>
  <si>
    <t>CS - Ongoing</t>
  </si>
  <si>
    <t>Platform Costs</t>
  </si>
  <si>
    <t>CAC</t>
  </si>
  <si>
    <t>Q1</t>
  </si>
  <si>
    <t>Q2</t>
  </si>
  <si>
    <t>Q3</t>
  </si>
  <si>
    <t>Q4</t>
  </si>
  <si>
    <t>Headcount</t>
  </si>
  <si>
    <t>CAC PB</t>
  </si>
  <si>
    <t>ACV</t>
  </si>
  <si>
    <t>Marketing - non-people</t>
  </si>
  <si>
    <t>ARR</t>
  </si>
  <si>
    <t>Sales Reps Total</t>
  </si>
  <si>
    <t>Sales Reps New</t>
  </si>
  <si>
    <t>Monthly churn</t>
  </si>
  <si>
    <t>Contribution Margin</t>
  </si>
  <si>
    <t>Benchmark curve to use</t>
  </si>
  <si>
    <t>R&amp;D%</t>
  </si>
  <si>
    <t>LN(ARR)</t>
  </si>
  <si>
    <t>LN(G&amp;A %)</t>
  </si>
  <si>
    <t>= mannual overide</t>
  </si>
  <si>
    <t>G&amp;A%</t>
  </si>
  <si>
    <t>Benchmarks Used</t>
  </si>
  <si>
    <t>Median benchmarks</t>
  </si>
  <si>
    <t>Source</t>
  </si>
  <si>
    <t>AVERAGE</t>
  </si>
  <si>
    <t># Customers in Cohort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</si>
  <si>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</si>
  <si>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</si>
  <si>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</si>
  <si>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</si>
  <si>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</si>
  <si>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</si>
  <si>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</si>
  <si>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</si>
  <si>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</si>
  <si>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</si>
  <si>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</si>
  <si>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</si>
  <si>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</si>
  <si>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</si>
  <si>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</si>
  <si>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</si>
  <si>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</si>
  <si>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</si>
  <si>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</si>
  <si>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</si>
  <si>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</si>
  <si>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</si>
  <si>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</si>
  <si>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</si>
  <si>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</si>
  <si>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</si>
  <si>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</si>
  <si>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</si>
  <si>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</si>
  <si>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</si>
  <si>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</si>
  <si>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</si>
  <si>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</si>
  <si>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</si>
  <si>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</si>
  <si>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</si>
  <si>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</si>
  <si>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</si>
  <si>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</si>
  <si>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</si>
  <si>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</si>
  <si>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</si>
  <si>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</si>
  <si>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</si>
  <si>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</si>
  <si>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</si>
  <si>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</si>
  <si>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</si>
  <si>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2016 H1</t>
  </si>
  <si>
    <t>2016 H2</t>
  </si>
  <si>
    <t>2017 H1</t>
  </si>
  <si>
    <t>2017 H2</t>
  </si>
  <si>
    <t>2018 H1</t>
  </si>
  <si>
    <t>2018 H2</t>
  </si>
  <si>
    <t>2019 H1</t>
  </si>
  <si>
    <t>2019 H2</t>
  </si>
  <si>
    <t>2019 Average</t>
  </si>
  <si>
    <t>Annual Churn</t>
  </si>
  <si>
    <t>Customers Acquired</t>
  </si>
  <si>
    <t>CAC per Customer</t>
  </si>
  <si>
    <t>Monthly burn</t>
  </si>
  <si>
    <t>Revenue Progression</t>
  </si>
  <si>
    <t>Starting Month Revenue</t>
  </si>
  <si>
    <t>GM Progression</t>
  </si>
  <si>
    <t>CAC Payback Profile</t>
  </si>
  <si>
    <t>New Reps</t>
  </si>
  <si>
    <t>Existing Reps</t>
  </si>
  <si>
    <t>Start ARR</t>
  </si>
  <si>
    <t>New ARR</t>
  </si>
  <si>
    <t>End ARR</t>
  </si>
  <si>
    <t>Total Reps</t>
  </si>
  <si>
    <t>Quarterly Churn</t>
  </si>
  <si>
    <t>Net Added ARR</t>
  </si>
  <si>
    <t>CAC Payback (months)</t>
  </si>
  <si>
    <t>End Period ARR</t>
  </si>
  <si>
    <t>Customer Wins</t>
  </si>
  <si>
    <t>Wins per Ramped Rep</t>
  </si>
  <si>
    <t>Rule of 40</t>
  </si>
  <si>
    <t>Efficiency Factor</t>
  </si>
  <si>
    <t>ARR per Ramped Rep per Q</t>
  </si>
  <si>
    <t>ARR per Ramped Rep per A</t>
  </si>
  <si>
    <t>2019 Full Year</t>
  </si>
  <si>
    <t>Total CAC</t>
  </si>
  <si>
    <t>2019 H2 Average</t>
  </si>
  <si>
    <t>Target wins per rep per quarter</t>
  </si>
  <si>
    <t>Wins per rep</t>
  </si>
  <si>
    <t>2020F</t>
  </si>
  <si>
    <t>2021F</t>
  </si>
  <si>
    <t>2022F</t>
  </si>
  <si>
    <t>2023F</t>
  </si>
  <si>
    <t>OpenView</t>
  </si>
  <si>
    <t>SaaS Capital</t>
  </si>
  <si>
    <t>OpenView Top Quartile</t>
  </si>
  <si>
    <t>2019 P&amp;L</t>
  </si>
  <si>
    <t>Cohorts</t>
  </si>
  <si>
    <t>MRR by Monthly Cohort, by Calendar Month</t>
  </si>
  <si>
    <t>Total MRR</t>
  </si>
  <si>
    <t>MRR by Monthly Cohort - Rebased to Month 1</t>
  </si>
  <si>
    <t>MRR Retention by Cohort, as % of Month 1</t>
  </si>
  <si>
    <t>MRR Retention by Cohort, as % of Month 1 - by Half Year</t>
  </si>
  <si>
    <t>Lifetime - 2019</t>
  </si>
  <si>
    <t>Payback - 2019</t>
  </si>
  <si>
    <t>Lifetime - 2019 H2</t>
  </si>
  <si>
    <t>Payback - 2019 H2</t>
  </si>
  <si>
    <t>Payback - 2019 Q4</t>
  </si>
  <si>
    <t>2019 Q4</t>
  </si>
  <si>
    <t>R&amp;D Power Curve</t>
  </si>
  <si>
    <t>G&amp;A Power Curve</t>
  </si>
  <si>
    <t>Overhead Calculations</t>
  </si>
  <si>
    <t>Monthly Sales Metrics</t>
  </si>
  <si>
    <t>Wins per Rep per Quarter</t>
  </si>
  <si>
    <t>ARR per Rep per Quarter</t>
  </si>
  <si>
    <t>ARR per Ramped Rep</t>
  </si>
  <si>
    <t>Business Plan Forecast</t>
  </si>
  <si>
    <t>% yoy Growth</t>
  </si>
  <si>
    <t>% EBITDA</t>
  </si>
  <si>
    <t>% Overhead</t>
  </si>
  <si>
    <t>% CM</t>
  </si>
  <si>
    <t>% GM</t>
  </si>
  <si>
    <t>Gross Margin</t>
  </si>
  <si>
    <t>% CAC</t>
  </si>
  <si>
    <t>% COGS</t>
  </si>
  <si>
    <t>-  This is important to give us gross margins and total spend on sales and marketing which feed into the unit economics</t>
  </si>
  <si>
    <t>Pacific Crest 2018</t>
  </si>
  <si>
    <t>https://www.key.com/kco/images/2018_KBCM_SaaS_Survey.pdf</t>
  </si>
  <si>
    <t>Pacific Crest 2019</t>
  </si>
  <si>
    <t>https://www.key.com/kco/images/2019_KBCM_saas_survey_102319.pdf</t>
  </si>
  <si>
    <t>Exponential curve - exp</t>
  </si>
  <si>
    <t>Exponential curve - int</t>
  </si>
  <si>
    <t>Churn monthly</t>
  </si>
  <si>
    <t>SaaS Magic Number</t>
  </si>
  <si>
    <t>Net ARR Added</t>
  </si>
  <si>
    <t>* taken churn for H2 as not enough data</t>
  </si>
  <si>
    <t>New ARR Landed in Month</t>
  </si>
  <si>
    <t>New Wins in Month</t>
  </si>
  <si>
    <t>Total ARR</t>
  </si>
  <si>
    <t>Month</t>
  </si>
  <si>
    <t>- This shows us # wins per month and ARR landed by month, along with # sales reps</t>
  </si>
  <si>
    <t>- This is the same cohort data as above but rebased to Month 1 to allow for comparison across cohorts</t>
  </si>
  <si>
    <t>- Same analysis as above, but for the more recent period, H2 2019</t>
  </si>
  <si>
    <t>- We will often aggregate cohorts to a 3m, 6m or 12m view for easier analysis</t>
  </si>
  <si>
    <t>Overview</t>
  </si>
  <si>
    <t>- These overhead benchmarks are sourced from surveys of privately-held SaaS companies</t>
  </si>
  <si>
    <t>- We have used estimates where the data isn't complete</t>
  </si>
  <si>
    <t>Contents</t>
  </si>
  <si>
    <t>Sources</t>
  </si>
  <si>
    <t>- These overhead benchmarks are based on surveys of private SaaS companies - see 'Benchmarks' tab</t>
  </si>
  <si>
    <t>Total Customers</t>
  </si>
  <si>
    <t>Number of Customers by Monthly Cohort, by Calendar Month</t>
  </si>
  <si>
    <t/>
  </si>
  <si>
    <t>This value data corresponds to the 'new ARR landed in month' in row 15 above</t>
  </si>
  <si>
    <t>- This is the same view as section above, but viewed as % of Month 1 revenue</t>
  </si>
  <si>
    <t>LTV:CAC @ 60 month cut off</t>
  </si>
  <si>
    <t>LTV:CAC @ full lifetime</t>
  </si>
  <si>
    <t>ACV (for new wins)</t>
  </si>
  <si>
    <t>ACV (all customers)</t>
  </si>
  <si>
    <t>**Key Metric**</t>
  </si>
  <si>
    <t>This is an average of all the month 1, month 2, month 3 etc cohort retention throughout 2019. There is naturally a decreasing number of data points as you go further out in the year</t>
  </si>
  <si>
    <t>This is an average of all the month 1, month 2, month 3 etc cohort retention throughout H2 2019. There is naturally a decreasing number of data points as you go further out in the year</t>
  </si>
  <si>
    <t>Average Month 1 Revenue, 2019</t>
  </si>
  <si>
    <t>Step 1</t>
  </si>
  <si>
    <t>Step 2</t>
  </si>
  <si>
    <t>Step 3</t>
  </si>
  <si>
    <t>Average Month 1 Revenue, 2019 H2</t>
  </si>
  <si>
    <t>Average Month 1 Revenue, 2019 Q4</t>
  </si>
  <si>
    <t>- When analysing a company we ask to see management accounts/P&amp;L for the last year at least - and generally this comes in a format like below.</t>
  </si>
  <si>
    <t>- Output based on the key inputs and drivers below</t>
  </si>
  <si>
    <t>1. P&amp;L 2020-24F</t>
  </si>
  <si>
    <t>2. Business Plan Assumptions &amp; Inputs</t>
  </si>
  <si>
    <t>3. Sales Metrics</t>
  </si>
  <si>
    <t>- There are also a set of cost assumptions on COGS, sales/marketing cost and overheads</t>
  </si>
  <si>
    <t>- This can be edited to increase or decrease the pace of growth</t>
  </si>
  <si>
    <t>- This is an input to forecast what % of the target number of wins the sales team land per quarter</t>
  </si>
  <si>
    <t>- The P&amp;L should have salary costs broken out by function so we can accurately calculate COGS, CAC and Overheads</t>
  </si>
  <si>
    <t>- These input cells are in orange in this section</t>
  </si>
  <si>
    <t>- This model is a guide and template for how to calculate unit economics and build a financial plan for a SaaS business</t>
  </si>
  <si>
    <t>- We are publishing this for founders to use in their own planning, as well as to demonstrate what we look for as investors</t>
  </si>
  <si>
    <t>- It is designed for an imaginary company who sells a subscription-based software to SMB businesses</t>
  </si>
  <si>
    <t>Aims</t>
  </si>
  <si>
    <t>- Demonstrate how companies should calculate unit economics based on this data</t>
  </si>
  <si>
    <t>- Provide an example of the bits of data that are key to unit economics and that we typically ask to see</t>
  </si>
  <si>
    <t>- This is not intended to be a comprehesive budgetting tool</t>
  </si>
  <si>
    <t>- Provide an example of how to build a forecast P&amp;L, based on achieved metrics and key drivers</t>
  </si>
  <si>
    <t>1. Historical P&amp;L - should be exported from management accounts, splitting out all relevant cost lines</t>
  </si>
  <si>
    <t>5. Benchmarks - used to estimate spend on overheads</t>
  </si>
  <si>
    <t>4. Cohorts - raw monthly cohort data and calculations used to forecast lifetime value and CAC payback</t>
  </si>
  <si>
    <t>2. Forecast P&amp;L - should be in a similar format to P&amp;L, driven by clear assumptions</t>
  </si>
  <si>
    <t>3. Unit Economics - key financial metrics, the output from cohorts and historical P&amp;L</t>
  </si>
  <si>
    <t xml:space="preserve">- The top line revenue and ARR data here will match those in the cohort data </t>
  </si>
  <si>
    <t>- These are the most important financial metrics, calculated from the data in the cohort tab, with some inputs from historical P&amp;L</t>
  </si>
  <si>
    <t>Average of Month 1 revenue per customer for the relevant period</t>
  </si>
  <si>
    <t>Taken from historical P&amp;L</t>
  </si>
  <si>
    <t>Lifetime (months)</t>
  </si>
  <si>
    <t>From cohort data</t>
  </si>
  <si>
    <t>From historical P&amp;L</t>
  </si>
  <si>
    <t>- They are also used to test whether the assumptions management made in their forecast are sensible and prudent</t>
  </si>
  <si>
    <t>- These form the main part of our anlaysis when digging into the financials of an investment</t>
  </si>
  <si>
    <t>ARR landed in period / # customer wins in same period</t>
  </si>
  <si>
    <t>Calculation</t>
  </si>
  <si>
    <t>Links to monthly churn in cohort data</t>
  </si>
  <si>
    <t>1/monthly churn %</t>
  </si>
  <si>
    <t>ARR at end of period - ARR at end of previous period</t>
  </si>
  <si>
    <t xml:space="preserve">In this example, average of monthly EBITDA loss in period (haven't included full cash flow model)
</t>
  </si>
  <si>
    <t>Average monthly wins per ramped rep * 3</t>
  </si>
  <si>
    <t>Total CAC in period / # customers acquired in period</t>
  </si>
  <si>
    <t>See calculation done in cohort tab</t>
  </si>
  <si>
    <t>New ARR landed in period / average # ramped reps in period</t>
  </si>
  <si>
    <t>- They should be calculated as per the formulas and explanation below. Some of these link to data in the cohort or P&amp;L tabs.</t>
  </si>
  <si>
    <t>- Calculated for 3 different periods (2019 full year, H2 2019 and Q4 2019) to see how metrics have progressed over time</t>
  </si>
  <si>
    <t>Unit Economics</t>
  </si>
  <si>
    <t>Assumed reps ramp after 3 months</t>
  </si>
  <si>
    <t>- We ask companies to send us raw monthly cohort data and sales metrics</t>
  </si>
  <si>
    <t>- The monthly cohort data is used to calculate unit economics and one of the most important ways to analyse customer dynamics (eg growth, churn, lifetime, sales cadence etc)</t>
  </si>
  <si>
    <t>- The cells in yellow below are an example of what we ask to see, and an example of how companies should view this data for their own analysis</t>
  </si>
  <si>
    <t>New ARR / New Wins</t>
  </si>
  <si>
    <t>New ARR / Total Sales Reps</t>
  </si>
  <si>
    <t>ACV New Wins</t>
  </si>
  <si>
    <t>ACV All Customers</t>
  </si>
  <si>
    <t>- The above data translates into a series of monthly cohorts, where we can see the number of customers over time</t>
  </si>
  <si>
    <t>- This is an example of the data that should be exported from your internal systems</t>
  </si>
  <si>
    <t>Example output from internal systems &gt;&gt;</t>
  </si>
  <si>
    <t>The cells below are calcuations</t>
  </si>
  <si>
    <t>MRR * 12</t>
  </si>
  <si>
    <t>Total ARR / Total Customers</t>
  </si>
  <si>
    <t>This data on number of customers by cohort corresponds to the 'new wins added in month' in row 16 above</t>
  </si>
  <si>
    <t>- This is the revenue equivalent of the data above, which is more useful for calculating LTV as it factors in upsell and downsell within existing accounts, as well as churn</t>
  </si>
  <si>
    <t>- There is no exact science to calculating lifetime, as it depends on the behaviour of different customer groups</t>
  </si>
  <si>
    <t>- We used the average cohort for H2, as not enough data for Q4 alone - and multipled this by average month 1 revenue in Q4</t>
  </si>
  <si>
    <t>- This takes the modelled cohort line and works out how long it will take to repay CAC spend</t>
  </si>
  <si>
    <t>- It multiplies the average month 1 revenue for that period (Step 1) by the modelled cohort retention line (Step 2)</t>
  </si>
  <si>
    <t>- We then multiply the revenue line by gross margin (Step 3), as CAC payback is always calculated at a GM level</t>
  </si>
  <si>
    <t>- Same CAC payback method as above, but for the period of H2 2019</t>
  </si>
  <si>
    <t>- Same CAC payback method as above, but for the period of Q4 2019</t>
  </si>
  <si>
    <t>- Included a separate example for Q4 because ACV of new wins has increased slightly in recent months which will positively impact CAC payback</t>
  </si>
  <si>
    <t>Lifetime and Payback Calculations</t>
  </si>
  <si>
    <t>- The most important metrics - LTV:CAC and CAC Payback - are in yellow below</t>
  </si>
  <si>
    <r>
      <t xml:space="preserve">Total MRR / total customers
</t>
    </r>
    <r>
      <rPr>
        <b/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Difference between ACVs (new wins vs all customers) due to upsell in existing accounts</t>
    </r>
  </si>
  <si>
    <r>
      <t xml:space="preserve">Month 1 revenue * GM * Lifetime (in months)
</t>
    </r>
    <r>
      <rPr>
        <b/>
        <i/>
        <sz val="11"/>
        <color theme="1"/>
        <rFont val="Calibri"/>
        <family val="2"/>
        <scheme val="minor"/>
      </rPr>
      <t xml:space="preserve">Note: </t>
    </r>
    <r>
      <rPr>
        <i/>
        <sz val="11"/>
        <color theme="1"/>
        <rFont val="Calibri"/>
        <family val="2"/>
        <scheme val="minor"/>
      </rPr>
      <t>LTV is always calculated at a gross margin level</t>
    </r>
  </si>
  <si>
    <r>
      <rPr>
        <sz val="11"/>
        <color theme="1"/>
        <rFont val="Calibri"/>
        <family val="2"/>
        <scheme val="minor"/>
      </rPr>
      <t>LTV/CAC</t>
    </r>
    <r>
      <rPr>
        <i/>
        <sz val="11"/>
        <color theme="1"/>
        <rFont val="Calibri"/>
        <family val="2"/>
        <scheme val="minor"/>
      </rPr>
      <t xml:space="preserve">. </t>
    </r>
    <r>
      <rPr>
        <b/>
        <i/>
        <sz val="11"/>
        <color theme="1"/>
        <rFont val="Calibri"/>
        <family val="2"/>
        <scheme val="minor"/>
      </rPr>
      <t xml:space="preserve">Note: </t>
    </r>
    <r>
      <rPr>
        <i/>
        <sz val="11"/>
        <color theme="1"/>
        <rFont val="Calibri"/>
        <family val="2"/>
        <scheme val="minor"/>
      </rPr>
      <t>If churn is low, the mathematical estimate of LTV becomes a bit meaningless, as it may imply the average customer stays for 6-8 years+ (which nobody can know at this stage of a company's existence)</t>
    </r>
  </si>
  <si>
    <r>
      <rPr>
        <sz val="11"/>
        <color theme="1"/>
        <rFont val="Calibri"/>
        <family val="2"/>
        <scheme val="minor"/>
      </rPr>
      <t xml:space="preserve">LTV @ cut-off/CAC. </t>
    </r>
    <r>
      <rPr>
        <b/>
        <i/>
        <sz val="11"/>
        <color theme="1"/>
        <rFont val="Calibri"/>
        <family val="2"/>
        <scheme val="minor"/>
      </rPr>
      <t xml:space="preserve">Note: </t>
    </r>
    <r>
      <rPr>
        <i/>
        <sz val="11"/>
        <color theme="1"/>
        <rFont val="Calibri"/>
        <family val="2"/>
        <scheme val="minor"/>
      </rPr>
      <t>We typically look at what the economics look like if we artificially cut off lifetime after a certain point (eg 5 years in this example)</t>
    </r>
  </si>
  <si>
    <r>
      <t xml:space="preserve">New ARR added in quarter / S&amp;M spend in previous quarter
</t>
    </r>
    <r>
      <rPr>
        <b/>
        <i/>
        <sz val="11"/>
        <color theme="1"/>
        <rFont val="Calibri"/>
        <family val="2"/>
        <scheme val="minor"/>
      </rPr>
      <t xml:space="preserve">Note: </t>
    </r>
    <r>
      <rPr>
        <i/>
        <sz val="11"/>
        <color theme="1"/>
        <rFont val="Calibri"/>
        <family val="2"/>
        <scheme val="minor"/>
      </rPr>
      <t>See https://www.thesaascfo.com/calculate-saas-magic-number/- for more detail</t>
    </r>
  </si>
  <si>
    <t>Historical</t>
  </si>
  <si>
    <t>Here we take the historical average retention &gt;&gt;</t>
  </si>
  <si>
    <t>And model this out to 60 months into the future &gt;&gt;</t>
  </si>
  <si>
    <t>'Mathematical' Lifetime (months)</t>
  </si>
  <si>
    <t>Lifetime = 1/Churn &gt;&gt;</t>
  </si>
  <si>
    <t>&lt;&lt; So typically we look at retention when cut off at 60 months</t>
  </si>
  <si>
    <t>Lifetime @ 60 months cut off</t>
  </si>
  <si>
    <t>&lt;&lt; This implies lifetime is very long, which is speculative given the stage of company</t>
  </si>
  <si>
    <t>Model</t>
  </si>
  <si>
    <t xml:space="preserve">- We caluclate lifetime by taking historical data (row 287) and plotting a line out into the future (row 288) to forecast average customer lifetime </t>
  </si>
  <si>
    <t>- The 'mathematical' lifetime (1/monthly churn) that many companies use implies a false level of accuracy (cell D291)</t>
  </si>
  <si>
    <t>- So we will model the line to a cut-off period (eg 60 months) to see if the economics work at this lifetime (cell D294)</t>
  </si>
  <si>
    <t>- This P&amp;L uses sales reps as the key driver of revenue and makes assumptions on # wins/ARR landed per quarter, based on what the business has been able to achieve historically</t>
  </si>
  <si>
    <t>- There are also a range of assumptions on costs. These should all be inputted in section 2 on inputs below</t>
  </si>
  <si>
    <t>- The unit economics aren't an input here, but should be used as a gauge for whether the plan appears realistic and ambitious - based on what has been achieved so far</t>
  </si>
  <si>
    <t>- This section is the key inputs and drivers for the plan. These should be based on what the business has been able to achieve historically</t>
  </si>
  <si>
    <t>- Mgmt should have a clear rationale for why each driver and cost line is forecast to improve/change over time</t>
  </si>
  <si>
    <t>- The primary revenue driver is the number of sales reps added per quarter, along with how many wins/ARR they will land</t>
  </si>
  <si>
    <t>- 2019 Q4 is included to compare the forecast to historical data</t>
  </si>
  <si>
    <t>- Below is a sample forecast P&amp;L, modelled out for 4 years (section 1). The P&amp;L is driven by a set of input assumptions in section 2 beneath</t>
  </si>
  <si>
    <t>- Section 3 generates a set of output metrics which should be compared to the unit economics achieved historically by the business</t>
  </si>
  <si>
    <t>- This secton lays out how the key underlying metrics and economics progress over time</t>
  </si>
  <si>
    <t>- Importantly these should be compared to the relevant historical to guage how realstic and achievable the plan is</t>
  </si>
  <si>
    <t>LTV*</t>
  </si>
  <si>
    <t>CAC Payback (months)*</t>
  </si>
  <si>
    <t>ACV (new wins)</t>
  </si>
  <si>
    <t>Revenue*</t>
  </si>
  <si>
    <t>* Note: Monthly revenue here matches MRR. In reality there would typically be a lag between ARR landed and revenue generated. But assumed no lag for simplicity in this model</t>
  </si>
  <si>
    <t>LTV:CAC *</t>
  </si>
  <si>
    <r>
      <t xml:space="preserve">* </t>
    </r>
    <r>
      <rPr>
        <b/>
        <i/>
        <sz val="11"/>
        <color theme="1"/>
        <rFont val="Calibri"/>
        <family val="2"/>
        <scheme val="minor"/>
      </rPr>
      <t xml:space="preserve">Note: </t>
    </r>
  </si>
  <si>
    <t>--&gt; The LTV:CAC included here is 'mathematical' one, and does not assume any cut-off</t>
  </si>
  <si>
    <t>--&gt; For a more accurate calculation, the method outlined in the '4. Cohorts' sheet should be followed</t>
  </si>
  <si>
    <t>--&gt; The calculations for LTV and CAC payback here are a rough estimate, and are not based on cohort data</t>
  </si>
  <si>
    <t>pd@smedvigcapital.com</t>
  </si>
  <si>
    <t>- The model is assumption based, with various inputs and can therefore be changed as needed</t>
  </si>
  <si>
    <t>SaaS Unit Economics &amp; Financial Model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</si>
</sst>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* #,##0.00_);_(* \(#,##0.00\);_(* &quot;-&quot;??_);_(@_)"/>
    <numFmt numFmtId="165" formatCode="0.0%"/>
    <numFmt numFmtId="166" formatCode="&quot;£&quot;#,##0,,&quot;m&quot;"/>
    <numFmt numFmtId="167" formatCode="#,##0;[Red]\-#,##0;\-"/>
    <numFmt numFmtId="168" formatCode="0.0%;[Red]\-0.0%;\-"/>
    <numFmt numFmtId="169" formatCode="0.000"/>
    <numFmt numFmtId="170" formatCode="0.000000000000000%"/>
    <numFmt numFmtId="171" formatCode="#,##0.0_ ;[Red]\-#,##0.0\ "/>
    <numFmt numFmtId="172" formatCode="#.#\x"/>
    <numFmt numFmtId="173" formatCode="#\ &quot;months&quot;"/>
    <numFmt numFmtId="174" formatCode="0.0"/>
    <numFmt numFmtId="175" formatCode="0.0\ &quot;years&quot;"/>
    <numFmt numFmtId="176" formatCode="0.000%;[Red]\-0.000%;\-"/>
    <numFmt numFmtId="177" formatCode="0.000%"/>
    <numFmt numFmtId="178" formatCode="#,##0.00_ ;[Red]\-#,##0.00\ "/>
    <numFmt numFmtId="179" formatCode="0.00_ ;[Red]\-0.00\ "/>
    <numFmt numFmtId="180" formatCode="0.0%&quot;*&quot;"/>
    <numFmt numFmtId="181" formatCode="#.0\x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indexed="1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6" tint="0.79998168889431442"/>
      <name val="Calibri"/>
      <family val="2"/>
      <scheme val="minor"/>
    </font>
    <font>
      <i/>
      <sz val="11"/>
      <color theme="2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" borderId="10" applyNumberFormat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7" borderId="10" applyNumberFormat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3" borderId="37" applyNumberFormat="0" applyFont="0" applyAlignment="0" applyProtection="0"/>
  </cellStyleXfs>
  <cellXfs count="211">
    <xf numFmtId="0" fontId="0" fillId="0" borderId="0" xfId="0"/>
    <xf numFmtId="0" fontId="2" fillId="0" borderId="0" xfId="0" applyFont="1"/>
    <xf numFmtId="9" fontId="0" fillId="0" borderId="0" xfId="2" applyFont="1"/>
    <xf numFmtId="0" fontId="3" fillId="0" borderId="0" xfId="0" applyFont="1"/>
    <xf numFmtId="164" fontId="0" fillId="0" borderId="4" xfId="1" applyFont="1" applyBorder="1"/>
    <xf numFmtId="9" fontId="3" fillId="0" borderId="0" xfId="2" applyFont="1"/>
    <xf numFmtId="167" fontId="0" fillId="0" borderId="0" xfId="0" applyNumberFormat="1"/>
    <xf numFmtId="0" fontId="4" fillId="0" borderId="0" xfId="0" applyFont="1"/>
    <xf numFmtId="17" fontId="2" fillId="0" borderId="0" xfId="0" applyNumberFormat="1" applyFont="1"/>
    <xf numFmtId="168" fontId="0" fillId="0" borderId="0" xfId="2" applyNumberFormat="1" applyFont="1"/>
    <xf numFmtId="9" fontId="0" fillId="0" borderId="0" xfId="0" applyNumberFormat="1"/>
    <xf numFmtId="168" fontId="0" fillId="0" borderId="0" xfId="0" applyNumberFormat="1"/>
    <xf numFmtId="167" fontId="2" fillId="0" borderId="0" xfId="0" applyNumberFormat="1" applyFont="1"/>
    <xf numFmtId="167" fontId="5" fillId="3" borderId="10" xfId="3" applyNumberFormat="1"/>
    <xf numFmtId="9" fontId="5" fillId="3" borderId="10" xfId="3" applyNumberFormat="1"/>
    <xf numFmtId="9" fontId="5" fillId="3" borderId="10" xfId="2" applyFont="1" applyFill="1" applyBorder="1"/>
    <xf numFmtId="0" fontId="3" fillId="0" borderId="0" xfId="0" applyFont="1" applyFill="1" applyBorder="1"/>
    <xf numFmtId="164" fontId="3" fillId="0" borderId="0" xfId="1" applyFont="1"/>
    <xf numFmtId="169" fontId="2" fillId="5" borderId="9" xfId="4" applyNumberFormat="1" applyFont="1" applyFill="1" applyBorder="1"/>
    <xf numFmtId="169" fontId="2" fillId="5" borderId="8" xfId="4" applyNumberFormat="1" applyFont="1" applyFill="1" applyBorder="1"/>
    <xf numFmtId="0" fontId="3" fillId="6" borderId="0" xfId="0" quotePrefix="1" applyFont="1" applyFill="1"/>
    <xf numFmtId="0" fontId="2" fillId="0" borderId="5" xfId="0" applyFont="1" applyBorder="1"/>
    <xf numFmtId="0" fontId="2" fillId="0" borderId="19" xfId="0" applyFont="1" applyBorder="1"/>
    <xf numFmtId="9" fontId="2" fillId="0" borderId="20" xfId="0" applyNumberFormat="1" applyFont="1" applyBorder="1"/>
    <xf numFmtId="2" fontId="0" fillId="0" borderId="0" xfId="0" applyNumberFormat="1"/>
    <xf numFmtId="170" fontId="0" fillId="0" borderId="0" xfId="0" applyNumberFormat="1"/>
    <xf numFmtId="10" fontId="0" fillId="0" borderId="0" xfId="0" applyNumberFormat="1"/>
    <xf numFmtId="174" fontId="0" fillId="0" borderId="0" xfId="0" applyNumberFormat="1"/>
    <xf numFmtId="167" fontId="3" fillId="0" borderId="0" xfId="0" applyNumberFormat="1" applyFont="1"/>
    <xf numFmtId="0" fontId="0" fillId="0" borderId="0" xfId="0" applyFill="1"/>
    <xf numFmtId="17" fontId="4" fillId="0" borderId="0" xfId="0" applyNumberFormat="1" applyFont="1" applyFill="1"/>
    <xf numFmtId="0" fontId="2" fillId="0" borderId="0" xfId="0" applyFont="1" applyFill="1"/>
    <xf numFmtId="167" fontId="0" fillId="0" borderId="0" xfId="0" applyNumberFormat="1" applyFont="1"/>
    <xf numFmtId="0" fontId="0" fillId="0" borderId="0" xfId="0" applyFont="1"/>
    <xf numFmtId="165" fontId="0" fillId="0" borderId="0" xfId="2" applyNumberFormat="1" applyFont="1"/>
    <xf numFmtId="167" fontId="7" fillId="7" borderId="10" xfId="6" applyNumberFormat="1"/>
    <xf numFmtId="9" fontId="7" fillId="7" borderId="10" xfId="6" applyNumberFormat="1"/>
    <xf numFmtId="9" fontId="3" fillId="0" borderId="0" xfId="0" applyNumberFormat="1" applyFont="1"/>
    <xf numFmtId="167" fontId="10" fillId="7" borderId="10" xfId="6" applyNumberFormat="1" applyFont="1"/>
    <xf numFmtId="0" fontId="10" fillId="7" borderId="10" xfId="6" applyFont="1"/>
    <xf numFmtId="0" fontId="8" fillId="0" borderId="0" xfId="7" applyFont="1" applyFill="1"/>
    <xf numFmtId="0" fontId="9" fillId="0" borderId="0" xfId="7" applyFill="1"/>
    <xf numFmtId="0" fontId="12" fillId="0" borderId="0" xfId="0" applyFont="1"/>
    <xf numFmtId="0" fontId="0" fillId="4" borderId="0" xfId="0" applyFill="1"/>
    <xf numFmtId="0" fontId="8" fillId="4" borderId="0" xfId="0" applyFont="1" applyFill="1"/>
    <xf numFmtId="0" fontId="1" fillId="10" borderId="0" xfId="10"/>
    <xf numFmtId="0" fontId="2" fillId="10" borderId="0" xfId="10" applyFont="1"/>
    <xf numFmtId="0" fontId="4" fillId="10" borderId="0" xfId="10" applyFont="1"/>
    <xf numFmtId="0" fontId="13" fillId="0" borderId="0" xfId="0" applyFont="1"/>
    <xf numFmtId="0" fontId="1" fillId="0" borderId="0" xfId="10" applyFill="1"/>
    <xf numFmtId="0" fontId="1" fillId="9" borderId="0" xfId="9"/>
    <xf numFmtId="0" fontId="4" fillId="9" borderId="0" xfId="9" applyFont="1"/>
    <xf numFmtId="0" fontId="14" fillId="0" borderId="0" xfId="0" applyFont="1"/>
    <xf numFmtId="175" fontId="0" fillId="0" borderId="0" xfId="0" applyNumberFormat="1"/>
    <xf numFmtId="0" fontId="0" fillId="0" borderId="11" xfId="0" applyFont="1" applyBorder="1"/>
    <xf numFmtId="166" fontId="0" fillId="0" borderId="12" xfId="0" applyNumberFormat="1" applyFont="1" applyBorder="1"/>
    <xf numFmtId="166" fontId="0" fillId="0" borderId="13" xfId="0" applyNumberFormat="1" applyFont="1" applyBorder="1"/>
    <xf numFmtId="0" fontId="0" fillId="0" borderId="14" xfId="0" applyFont="1" applyBorder="1"/>
    <xf numFmtId="9" fontId="0" fillId="0" borderId="15" xfId="0" applyNumberFormat="1" applyFont="1" applyBorder="1"/>
    <xf numFmtId="9" fontId="0" fillId="0" borderId="16" xfId="0" applyNumberFormat="1" applyFont="1" applyBorder="1"/>
    <xf numFmtId="165" fontId="0" fillId="0" borderId="0" xfId="0" applyNumberFormat="1" applyFont="1"/>
    <xf numFmtId="0" fontId="0" fillId="0" borderId="17" xfId="0" applyFont="1" applyBorder="1"/>
    <xf numFmtId="0" fontId="0" fillId="0" borderId="6" xfId="0" applyFont="1" applyBorder="1"/>
    <xf numFmtId="0" fontId="0" fillId="0" borderId="18" xfId="0" applyFont="1" applyBorder="1"/>
    <xf numFmtId="0" fontId="0" fillId="0" borderId="3" xfId="0" applyFont="1" applyBorder="1"/>
    <xf numFmtId="9" fontId="0" fillId="6" borderId="15" xfId="0" applyNumberFormat="1" applyFont="1" applyFill="1" applyBorder="1"/>
    <xf numFmtId="166" fontId="2" fillId="0" borderId="3" xfId="0" applyNumberFormat="1" applyFont="1" applyBorder="1"/>
    <xf numFmtId="0" fontId="0" fillId="0" borderId="4" xfId="0" applyFont="1" applyBorder="1"/>
    <xf numFmtId="9" fontId="0" fillId="0" borderId="0" xfId="0" applyNumberFormat="1" applyFont="1"/>
    <xf numFmtId="0" fontId="0" fillId="4" borderId="0" xfId="0" applyFont="1" applyFill="1"/>
    <xf numFmtId="0" fontId="2" fillId="0" borderId="16" xfId="0" applyFont="1" applyFill="1" applyBorder="1" applyAlignment="1">
      <alignment horizontal="center" vertical="center" wrapText="1"/>
    </xf>
    <xf numFmtId="0" fontId="8" fillId="4" borderId="0" xfId="7" applyFont="1" applyFill="1"/>
    <xf numFmtId="0" fontId="9" fillId="4" borderId="0" xfId="7" applyFill="1"/>
    <xf numFmtId="0" fontId="11" fillId="0" borderId="0" xfId="8"/>
    <xf numFmtId="0" fontId="4" fillId="0" borderId="0" xfId="9" applyFont="1" applyFill="1"/>
    <xf numFmtId="0" fontId="1" fillId="0" borderId="0" xfId="9" applyFill="1"/>
    <xf numFmtId="168" fontId="3" fillId="0" borderId="0" xfId="0" applyNumberFormat="1" applyFont="1"/>
    <xf numFmtId="168" fontId="3" fillId="0" borderId="0" xfId="2" applyNumberFormat="1" applyFont="1"/>
    <xf numFmtId="167" fontId="0" fillId="0" borderId="0" xfId="0" applyNumberFormat="1" applyFill="1"/>
    <xf numFmtId="167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0" fontId="2" fillId="0" borderId="0" xfId="0" applyFont="1" applyAlignment="1">
      <alignment horizontal="center"/>
    </xf>
    <xf numFmtId="0" fontId="2" fillId="11" borderId="1" xfId="11" applyFont="1" applyBorder="1" applyAlignment="1">
      <alignment horizontal="center" vertical="center" wrapText="1"/>
    </xf>
    <xf numFmtId="0" fontId="2" fillId="11" borderId="23" xfId="11" applyFont="1" applyBorder="1" applyAlignment="1">
      <alignment horizontal="center" vertical="center" wrapText="1"/>
    </xf>
    <xf numFmtId="0" fontId="2" fillId="11" borderId="2" xfId="11" applyFont="1" applyBorder="1" applyAlignment="1">
      <alignment horizontal="center" vertical="center" wrapText="1"/>
    </xf>
    <xf numFmtId="167" fontId="4" fillId="2" borderId="0" xfId="0" applyNumberFormat="1" applyFont="1" applyFill="1"/>
    <xf numFmtId="0" fontId="3" fillId="0" borderId="0" xfId="0" applyFont="1" applyFill="1"/>
    <xf numFmtId="0" fontId="17" fillId="0" borderId="0" xfId="0" applyFont="1"/>
    <xf numFmtId="0" fontId="15" fillId="0" borderId="0" xfId="12"/>
    <xf numFmtId="176" fontId="0" fillId="0" borderId="0" xfId="0" applyNumberFormat="1"/>
    <xf numFmtId="0" fontId="0" fillId="0" borderId="4" xfId="0" applyBorder="1"/>
    <xf numFmtId="165" fontId="0" fillId="0" borderId="0" xfId="0" applyNumberFormat="1"/>
    <xf numFmtId="168" fontId="0" fillId="0" borderId="0" xfId="0" applyNumberFormat="1" applyFill="1"/>
    <xf numFmtId="0" fontId="0" fillId="0" borderId="17" xfId="0" applyBorder="1"/>
    <xf numFmtId="165" fontId="0" fillId="0" borderId="7" xfId="0" applyNumberFormat="1" applyBorder="1"/>
    <xf numFmtId="177" fontId="3" fillId="0" borderId="0" xfId="0" applyNumberFormat="1" applyFont="1"/>
    <xf numFmtId="165" fontId="0" fillId="0" borderId="5" xfId="2" applyNumberFormat="1" applyFont="1" applyBorder="1"/>
    <xf numFmtId="0" fontId="0" fillId="0" borderId="18" xfId="0" applyBorder="1"/>
    <xf numFmtId="167" fontId="0" fillId="13" borderId="38" xfId="13" applyNumberFormat="1" applyFont="1" applyBorder="1"/>
    <xf numFmtId="167" fontId="0" fillId="13" borderId="39" xfId="13" applyNumberFormat="1" applyFont="1" applyBorder="1"/>
    <xf numFmtId="0" fontId="0" fillId="13" borderId="40" xfId="13" applyFont="1" applyBorder="1"/>
    <xf numFmtId="167" fontId="0" fillId="13" borderId="40" xfId="13" applyNumberFormat="1" applyFont="1" applyBorder="1"/>
    <xf numFmtId="167" fontId="0" fillId="13" borderId="41" xfId="13" applyNumberFormat="1" applyFont="1" applyBorder="1"/>
    <xf numFmtId="17" fontId="2" fillId="2" borderId="0" xfId="0" applyNumberFormat="1" applyFont="1" applyFill="1"/>
    <xf numFmtId="17" fontId="4" fillId="2" borderId="0" xfId="0" applyNumberFormat="1" applyFont="1" applyFill="1"/>
    <xf numFmtId="0" fontId="3" fillId="0" borderId="0" xfId="0" quotePrefix="1" applyFont="1"/>
    <xf numFmtId="0" fontId="3" fillId="0" borderId="0" xfId="10" quotePrefix="1" applyFont="1" applyFill="1"/>
    <xf numFmtId="0" fontId="3" fillId="0" borderId="0" xfId="9" quotePrefix="1" applyFont="1" applyFill="1"/>
    <xf numFmtId="0" fontId="16" fillId="0" borderId="0" xfId="7" quotePrefix="1" applyFont="1" applyFill="1"/>
    <xf numFmtId="0" fontId="3" fillId="0" borderId="0" xfId="0" quotePrefix="1" applyFont="1" applyFill="1" applyBorder="1"/>
    <xf numFmtId="0" fontId="4" fillId="0" borderId="0" xfId="10" applyFont="1" applyFill="1"/>
    <xf numFmtId="167" fontId="18" fillId="0" borderId="0" xfId="7" applyNumberFormat="1" applyFont="1" applyFill="1"/>
    <xf numFmtId="0" fontId="4" fillId="0" borderId="0" xfId="0" quotePrefix="1" applyFont="1"/>
    <xf numFmtId="0" fontId="0" fillId="0" borderId="0" xfId="0" applyBorder="1"/>
    <xf numFmtId="0" fontId="2" fillId="5" borderId="33" xfId="0" applyFont="1" applyFill="1" applyBorder="1"/>
    <xf numFmtId="0" fontId="2" fillId="5" borderId="34" xfId="0" applyFont="1" applyFill="1" applyBorder="1"/>
    <xf numFmtId="0" fontId="14" fillId="0" borderId="0" xfId="0" quotePrefix="1" applyFont="1"/>
    <xf numFmtId="0" fontId="2" fillId="5" borderId="20" xfId="0" applyFont="1" applyFill="1" applyBorder="1"/>
    <xf numFmtId="0" fontId="3" fillId="0" borderId="42" xfId="0" quotePrefix="1" applyFont="1" applyBorder="1"/>
    <xf numFmtId="0" fontId="3" fillId="0" borderId="21" xfId="0" quotePrefix="1" applyFont="1" applyBorder="1"/>
    <xf numFmtId="179" fontId="2" fillId="5" borderId="34" xfId="0" applyNumberFormat="1" applyFont="1" applyFill="1" applyBorder="1"/>
    <xf numFmtId="165" fontId="0" fillId="0" borderId="0" xfId="2" applyNumberFormat="1" applyFont="1" applyFill="1" applyBorder="1"/>
    <xf numFmtId="168" fontId="0" fillId="0" borderId="0" xfId="0" applyNumberFormat="1" applyBorder="1"/>
    <xf numFmtId="0" fontId="3" fillId="0" borderId="0" xfId="9" applyFont="1" applyFill="1"/>
    <xf numFmtId="0" fontId="1" fillId="0" borderId="0" xfId="9" applyFont="1" applyFill="1"/>
    <xf numFmtId="167" fontId="1" fillId="0" borderId="0" xfId="9" applyNumberFormat="1" applyFont="1" applyFill="1"/>
    <xf numFmtId="0" fontId="17" fillId="0" borderId="0" xfId="0" quotePrefix="1" applyFont="1"/>
    <xf numFmtId="167" fontId="0" fillId="13" borderId="37" xfId="13" applyNumberFormat="1" applyFont="1"/>
    <xf numFmtId="0" fontId="0" fillId="13" borderId="37" xfId="13" applyFont="1"/>
    <xf numFmtId="0" fontId="5" fillId="3" borderId="10" xfId="3" quotePrefix="1"/>
    <xf numFmtId="0" fontId="5" fillId="3" borderId="10" xfId="3"/>
    <xf numFmtId="0" fontId="16" fillId="0" borderId="0" xfId="7" quotePrefix="1" applyFont="1" applyFill="1" applyBorder="1"/>
    <xf numFmtId="0" fontId="9" fillId="0" borderId="0" xfId="7" applyFill="1" applyBorder="1"/>
    <xf numFmtId="0" fontId="0" fillId="0" borderId="32" xfId="0" applyBorder="1" applyAlignment="1">
      <alignment vertical="center"/>
    </xf>
    <xf numFmtId="167" fontId="0" fillId="0" borderId="24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167" fontId="0" fillId="0" borderId="27" xfId="0" applyNumberForma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7" xfId="2" applyFon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171" fontId="0" fillId="0" borderId="27" xfId="0" applyNumberFormat="1" applyBorder="1" applyAlignment="1">
      <alignment horizontal="center" vertical="center"/>
    </xf>
    <xf numFmtId="171" fontId="0" fillId="0" borderId="28" xfId="0" applyNumberFormat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67" fontId="0" fillId="0" borderId="44" xfId="0" applyNumberFormat="1" applyFont="1" applyFill="1" applyBorder="1" applyAlignment="1">
      <alignment horizontal="center" vertical="center"/>
    </xf>
    <xf numFmtId="167" fontId="0" fillId="0" borderId="45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167" fontId="0" fillId="0" borderId="44" xfId="0" applyNumberFormat="1" applyBorder="1" applyAlignment="1">
      <alignment horizontal="center" vertical="center"/>
    </xf>
    <xf numFmtId="167" fontId="0" fillId="0" borderId="45" xfId="0" applyNumberFormat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172" fontId="2" fillId="5" borderId="49" xfId="0" applyNumberFormat="1" applyFont="1" applyFill="1" applyBorder="1" applyAlignment="1">
      <alignment horizontal="center" vertical="center"/>
    </xf>
    <xf numFmtId="181" fontId="2" fillId="5" borderId="49" xfId="0" applyNumberFormat="1" applyFont="1" applyFill="1" applyBorder="1" applyAlignment="1">
      <alignment horizontal="center" vertical="center"/>
    </xf>
    <xf numFmtId="181" fontId="2" fillId="5" borderId="50" xfId="0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vertical="center"/>
    </xf>
    <xf numFmtId="172" fontId="2" fillId="5" borderId="30" xfId="0" applyNumberFormat="1" applyFont="1" applyFill="1" applyBorder="1" applyAlignment="1">
      <alignment horizontal="center" vertical="center"/>
    </xf>
    <xf numFmtId="172" fontId="2" fillId="5" borderId="31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173" fontId="2" fillId="5" borderId="36" xfId="0" applyNumberFormat="1" applyFont="1" applyFill="1" applyBorder="1" applyAlignment="1">
      <alignment horizontal="center" vertical="center"/>
    </xf>
    <xf numFmtId="173" fontId="2" fillId="5" borderId="35" xfId="0" applyNumberFormat="1" applyFont="1" applyFill="1" applyBorder="1" applyAlignment="1">
      <alignment horizontal="center" vertical="center"/>
    </xf>
    <xf numFmtId="174" fontId="0" fillId="0" borderId="27" xfId="0" applyNumberFormat="1" applyBorder="1" applyAlignment="1">
      <alignment horizontal="center" vertical="center"/>
    </xf>
    <xf numFmtId="17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11" borderId="53" xfId="11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1" xfId="0" applyFont="1" applyBorder="1" applyAlignment="1">
      <alignment vertical="center" wrapText="1"/>
    </xf>
    <xf numFmtId="0" fontId="0" fillId="0" borderId="51" xfId="0" quotePrefix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6" fillId="5" borderId="0" xfId="7" quotePrefix="1" applyFont="1" applyFill="1"/>
    <xf numFmtId="0" fontId="9" fillId="5" borderId="0" xfId="7" applyFill="1"/>
    <xf numFmtId="0" fontId="3" fillId="13" borderId="37" xfId="13" quotePrefix="1" applyFont="1"/>
    <xf numFmtId="0" fontId="0" fillId="0" borderId="0" xfId="0" applyAlignment="1">
      <alignment horizontal="left"/>
    </xf>
    <xf numFmtId="167" fontId="0" fillId="0" borderId="55" xfId="0" applyNumberFormat="1" applyBorder="1"/>
    <xf numFmtId="167" fontId="0" fillId="0" borderId="56" xfId="0" applyNumberFormat="1" applyBorder="1"/>
    <xf numFmtId="0" fontId="0" fillId="0" borderId="42" xfId="0" applyBorder="1"/>
    <xf numFmtId="0" fontId="0" fillId="0" borderId="9" xfId="0" applyBorder="1"/>
    <xf numFmtId="0" fontId="0" fillId="0" borderId="8" xfId="0" applyBorder="1"/>
    <xf numFmtId="0" fontId="0" fillId="0" borderId="57" xfId="0" applyBorder="1"/>
    <xf numFmtId="0" fontId="0" fillId="0" borderId="22" xfId="0" quotePrefix="1" applyBorder="1"/>
    <xf numFmtId="178" fontId="3" fillId="0" borderId="0" xfId="0" applyNumberFormat="1" applyFont="1"/>
    <xf numFmtId="17" fontId="2" fillId="0" borderId="0" xfId="0" applyNumberFormat="1" applyFont="1" applyFill="1"/>
    <xf numFmtId="9" fontId="0" fillId="0" borderId="0" xfId="0" applyNumberFormat="1" applyFill="1"/>
    <xf numFmtId="0" fontId="0" fillId="0" borderId="0" xfId="0" applyFill="1" applyBorder="1"/>
    <xf numFmtId="0" fontId="0" fillId="0" borderId="0" xfId="0" quotePrefix="1"/>
    <xf numFmtId="0" fontId="20" fillId="14" borderId="0" xfId="0" applyFont="1" applyFill="1"/>
    <xf numFmtId="0" fontId="0" fillId="14" borderId="0" xfId="0" applyFont="1" applyFill="1"/>
    <xf numFmtId="0" fontId="19" fillId="14" borderId="0" xfId="0" applyFont="1" applyFill="1"/>
    <xf numFmtId="0" fontId="0" fillId="14" borderId="0" xfId="0" quotePrefix="1" applyFont="1" applyFill="1"/>
    <xf numFmtId="0" fontId="0" fillId="14" borderId="0" xfId="0" quotePrefix="1" applyFont="1" applyFill="1" applyBorder="1"/>
    <xf numFmtId="0" fontId="19" fillId="14" borderId="0" xfId="0" quotePrefix="1" applyFont="1" applyFill="1"/>
    <xf numFmtId="0" fontId="0" fillId="14" borderId="0" xfId="0" applyFont="1" applyFill="1" applyBorder="1"/>
    <xf numFmtId="9" fontId="10" fillId="7" borderId="10" xfId="2" applyFont="1" applyFill="1" applyBorder="1"/>
    <xf numFmtId="0" fontId="3" fillId="0" borderId="0" xfId="0" applyFont="1" applyAlignment="1">
      <alignment vertical="center" wrapText="1"/>
    </xf>
    <xf numFmtId="0" fontId="3" fillId="0" borderId="0" xfId="0" quotePrefix="1" applyFont="1" applyAlignment="1"/>
    <xf numFmtId="174" fontId="10" fillId="7" borderId="10" xfId="6" applyNumberFormat="1" applyFont="1"/>
    <xf numFmtId="174" fontId="3" fillId="0" borderId="0" xfId="0" applyNumberFormat="1" applyFont="1"/>
    <xf numFmtId="0" fontId="21" fillId="14" borderId="0" xfId="12" applyFont="1" applyFill="1"/>
    <xf numFmtId="0" fontId="3" fillId="0" borderId="4" xfId="0" applyFont="1" applyBorder="1" applyAlignment="1">
      <alignment horizontal="left" vertical="center" wrapText="1"/>
    </xf>
  </cellXfs>
  <cellStyles count="14">
    <cellStyle name="20% - Accent6" xfId="9" builtinId="50"/>
    <cellStyle name="40% - Accent6" xfId="11" builtinId="51"/>
    <cellStyle name="60% - Accent6" xfId="10" builtinId="52"/>
    <cellStyle name="Accent6" xfId="7" builtinId="49"/>
    <cellStyle name="Calculation" xfId="6" builtinId="22"/>
    <cellStyle name="Comma" xfId="1" builtinId="3"/>
    <cellStyle name="Comma 2" xfId="4" xr:uid="{451ACAD4-5479-4E20-86CB-CF16353C32AD}"/>
    <cellStyle name="Explanatory Text" xfId="8" builtinId="53"/>
    <cellStyle name="Hyperlink" xfId="12" builtinId="8"/>
    <cellStyle name="Hyperlink 2" xfId="5" xr:uid="{311B2C6A-77F8-4D55-B3D6-AF4FB0B94D2E}"/>
    <cellStyle name="Input" xfId="3" builtinId="20"/>
    <cellStyle name="Normal" xfId="0" builtinId="0"/>
    <cellStyle name="Note" xfId="1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 Actual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15038079256491E-2"/>
          <c:y val="0.14113838239017454"/>
          <c:w val="0.91345217503549758"/>
          <c:h val="0.61123820396080253"/>
        </c:manualLayout>
      </c:layout>
      <c:lineChart>
        <c:grouping val="standard"/>
        <c:varyColors val="0"/>
        <c:ser>
          <c:idx val="0"/>
          <c:order val="0"/>
          <c:tx>
            <c:strRef>
              <c:f>'4. Cohorts'!$C$280</c:f>
              <c:strCache>
                <c:ptCount val="1"/>
                <c:pt idx="0">
                  <c:v>2019 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val>
            <c:numRef>
              <c:f>'4. Cohorts'!$D$280:$O$280</c:f>
              <c:numCache>
                <c:formatCode>0.0%;[Red]\-0.0%;\-</c:formatCode>
                <c:ptCount val="12"/>
                <c:pt idx="0">
                  <c:v>1</c:v>
                </c:pt>
                <c:pt idx="1">
                  <c:v>0.99063784499889618</c:v>
                </c:pt>
                <c:pt idx="2">
                  <c:v>1.0026217092377587</c:v>
                </c:pt>
                <c:pt idx="3">
                  <c:v>1.0159906505788128</c:v>
                </c:pt>
                <c:pt idx="4">
                  <c:v>0.94145524282863646</c:v>
                </c:pt>
                <c:pt idx="5">
                  <c:v>0.94700973142939471</c:v>
                </c:pt>
                <c:pt idx="6">
                  <c:v>0.92308203527592525</c:v>
                </c:pt>
                <c:pt idx="7">
                  <c:v>0.9252119390168021</c:v>
                </c:pt>
                <c:pt idx="8">
                  <c:v>0.87644240970483922</c:v>
                </c:pt>
                <c:pt idx="9">
                  <c:v>0.89820653226243974</c:v>
                </c:pt>
                <c:pt idx="10">
                  <c:v>0.93368860381764152</c:v>
                </c:pt>
                <c:pt idx="11">
                  <c:v>0.88263982500775884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5-42E2-9CCF-A34343292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295400"/>
        <c:axId val="445296712"/>
      </c:lineChart>
      <c:catAx>
        <c:axId val="445295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296712"/>
        <c:crosses val="autoZero"/>
        <c:auto val="1"/>
        <c:lblAlgn val="ctr"/>
        <c:lblOffset val="100"/>
        <c:noMultiLvlLbl val="0"/>
      </c:catAx>
      <c:valAx>
        <c:axId val="44529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;[Red]\-0.0%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29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16365740740741E-2"/>
          <c:y val="0.83132720046722186"/>
          <c:w val="0.98183634259259256"/>
          <c:h val="0.1422144845732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 H2 Actual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15038079256491E-2"/>
          <c:y val="0.14113838239017454"/>
          <c:w val="0.91345217503549758"/>
          <c:h val="0.61123820396080253"/>
        </c:manualLayout>
      </c:layout>
      <c:lineChart>
        <c:grouping val="standard"/>
        <c:varyColors val="0"/>
        <c:ser>
          <c:idx val="0"/>
          <c:order val="0"/>
          <c:tx>
            <c:strRef>
              <c:f>'4. Cohorts'!$C$311</c:f>
              <c:strCache>
                <c:ptCount val="1"/>
                <c:pt idx="0">
                  <c:v>2019 H2 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val>
            <c:numRef>
              <c:f>'4. Cohorts'!$D$311:$I$311</c:f>
              <c:numCache>
                <c:formatCode>0.0%;[Red]\-0.0%;\-</c:formatCode>
                <c:ptCount val="6"/>
                <c:pt idx="0">
                  <c:v>1</c:v>
                </c:pt>
                <c:pt idx="1">
                  <c:v>0.98480000000000023</c:v>
                </c:pt>
                <c:pt idx="2">
                  <c:v>0.99994890909090917</c:v>
                </c:pt>
                <c:pt idx="3">
                  <c:v>1.020964567880597</c:v>
                </c:pt>
                <c:pt idx="4">
                  <c:v>0.94897846295161892</c:v>
                </c:pt>
                <c:pt idx="5">
                  <c:v>0.95531164553594872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55-406E-B7DE-644BBDE6F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295400"/>
        <c:axId val="445296712"/>
      </c:lineChart>
      <c:catAx>
        <c:axId val="445295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296712"/>
        <c:crosses val="autoZero"/>
        <c:auto val="1"/>
        <c:lblAlgn val="ctr"/>
        <c:lblOffset val="100"/>
        <c:noMultiLvlLbl val="0"/>
      </c:catAx>
      <c:valAx>
        <c:axId val="44529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;[Red]\-0.0%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29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300000000000004E-2"/>
          <c:y val="0.83573680555555574"/>
          <c:w val="0.92669999999999997"/>
          <c:h val="0.14221458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MRR retention by half-year cohort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Cohorts'!$C$248</c:f>
              <c:strCache>
                <c:ptCount val="1"/>
                <c:pt idx="0">
                  <c:v>2016 H1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 Cohorts'!$D$247:$AY$247</c:f>
              <c:strCache>
                <c:ptCount val="48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</c:strCache>
            </c:strRef>
          </c:cat>
          <c:val>
            <c:numRef>
              <c:f>'4. Cohorts'!$D$248:$AY$248</c:f>
              <c:numCache>
                <c:formatCode>0.0%;[Red]\-0.0%;\-</c:formatCode>
                <c:ptCount val="48"/>
                <c:pt idx="0">
                  <c:v>1</c:v>
                </c:pt>
                <c:pt idx="1">
                  <c:v>0.99</c:v>
                </c:pt>
                <c:pt idx="2">
                  <c:v>0.98009999999999997</c:v>
                </c:pt>
                <c:pt idx="3">
                  <c:v>0.97029900000000002</c:v>
                </c:pt>
                <c:pt idx="4">
                  <c:v>0.64445048772151903</c:v>
                </c:pt>
                <c:pt idx="5">
                  <c:v>0.63800598284430377</c:v>
                </c:pt>
                <c:pt idx="6">
                  <c:v>0.63162592301586074</c:v>
                </c:pt>
                <c:pt idx="7">
                  <c:v>0.62530966378570219</c:v>
                </c:pt>
                <c:pt idx="8">
                  <c:v>0.33872906504316053</c:v>
                </c:pt>
                <c:pt idx="9">
                  <c:v>0.33534177439272894</c:v>
                </c:pt>
                <c:pt idx="10">
                  <c:v>0.33198835664880161</c:v>
                </c:pt>
                <c:pt idx="11">
                  <c:v>0.32866847308231367</c:v>
                </c:pt>
                <c:pt idx="12">
                  <c:v>0.32538178835149051</c:v>
                </c:pt>
                <c:pt idx="13">
                  <c:v>0.32212797046797559</c:v>
                </c:pt>
                <c:pt idx="14">
                  <c:v>0.31890669076329586</c:v>
                </c:pt>
                <c:pt idx="15">
                  <c:v>0.31571762385566288</c:v>
                </c:pt>
                <c:pt idx="16">
                  <c:v>0.31256044761710627</c:v>
                </c:pt>
                <c:pt idx="17">
                  <c:v>0.30943484314093522</c:v>
                </c:pt>
                <c:pt idx="18">
                  <c:v>0.30634049470952585</c:v>
                </c:pt>
                <c:pt idx="19">
                  <c:v>0.30327708976243062</c:v>
                </c:pt>
                <c:pt idx="20">
                  <c:v>0.30024431886480629</c:v>
                </c:pt>
                <c:pt idx="21">
                  <c:v>0.29724187567615823</c:v>
                </c:pt>
                <c:pt idx="22">
                  <c:v>0.29426945691939665</c:v>
                </c:pt>
                <c:pt idx="23">
                  <c:v>0.29132676235020266</c:v>
                </c:pt>
                <c:pt idx="24">
                  <c:v>0.28841349472670064</c:v>
                </c:pt>
                <c:pt idx="25">
                  <c:v>0.28552935977943367</c:v>
                </c:pt>
                <c:pt idx="26">
                  <c:v>0.28267406618163932</c:v>
                </c:pt>
                <c:pt idx="27">
                  <c:v>0.27984732551982294</c:v>
                </c:pt>
                <c:pt idx="28">
                  <c:v>0.27704885226462467</c:v>
                </c:pt>
                <c:pt idx="29">
                  <c:v>0.27427836374197845</c:v>
                </c:pt>
                <c:pt idx="30">
                  <c:v>0.27153558010455869</c:v>
                </c:pt>
                <c:pt idx="31">
                  <c:v>0.26882022430351304</c:v>
                </c:pt>
                <c:pt idx="32">
                  <c:v>0.26613202206047798</c:v>
                </c:pt>
                <c:pt idx="33">
                  <c:v>0.26347070183987309</c:v>
                </c:pt>
                <c:pt idx="34">
                  <c:v>0.26083599482147446</c:v>
                </c:pt>
                <c:pt idx="35">
                  <c:v>0.25822763487325967</c:v>
                </c:pt>
                <c:pt idx="36">
                  <c:v>0.25564535852452708</c:v>
                </c:pt>
                <c:pt idx="37">
                  <c:v>0.25308890493928177</c:v>
                </c:pt>
                <c:pt idx="38">
                  <c:v>0.25055801588988902</c:v>
                </c:pt>
                <c:pt idx="39">
                  <c:v>0.24805243573099006</c:v>
                </c:pt>
                <c:pt idx="40">
                  <c:v>0.24557191137368015</c:v>
                </c:pt>
                <c:pt idx="41">
                  <c:v>0.24311619225994333</c:v>
                </c:pt>
                <c:pt idx="42">
                  <c:v>0.2406850303373439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D-4990-85AA-7FA4C4F74443}"/>
            </c:ext>
          </c:extLst>
        </c:ser>
        <c:ser>
          <c:idx val="1"/>
          <c:order val="1"/>
          <c:tx>
            <c:strRef>
              <c:f>'4. Cohorts'!$C$249</c:f>
              <c:strCache>
                <c:ptCount val="1"/>
                <c:pt idx="0">
                  <c:v>2016 H2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 Cohorts'!$D$247:$AY$247</c:f>
              <c:strCache>
                <c:ptCount val="48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</c:strCache>
            </c:strRef>
          </c:cat>
          <c:val>
            <c:numRef>
              <c:f>'4. Cohorts'!$D$249:$AS$249</c:f>
              <c:numCache>
                <c:formatCode>0.0%;[Red]\-0.0%;\-</c:formatCode>
                <c:ptCount val="42"/>
                <c:pt idx="0">
                  <c:v>1</c:v>
                </c:pt>
                <c:pt idx="1">
                  <c:v>1.0032075471698114</c:v>
                </c:pt>
                <c:pt idx="2">
                  <c:v>1.0064811320754716</c:v>
                </c:pt>
                <c:pt idx="3">
                  <c:v>1.0098210754716981</c:v>
                </c:pt>
                <c:pt idx="4">
                  <c:v>0.67548513647798736</c:v>
                </c:pt>
                <c:pt idx="5">
                  <c:v>0.67780090253710701</c:v>
                </c:pt>
                <c:pt idx="6">
                  <c:v>0.68016157560044022</c:v>
                </c:pt>
                <c:pt idx="7">
                  <c:v>0.68256738724459343</c:v>
                </c:pt>
                <c:pt idx="8">
                  <c:v>0.45359641661135858</c:v>
                </c:pt>
                <c:pt idx="9">
                  <c:v>0.45538965093472356</c:v>
                </c:pt>
                <c:pt idx="10">
                  <c:v>0.45721126376767418</c:v>
                </c:pt>
                <c:pt idx="11">
                  <c:v>0.45906143443364283</c:v>
                </c:pt>
                <c:pt idx="12">
                  <c:v>0.4609403450939128</c:v>
                </c:pt>
                <c:pt idx="13">
                  <c:v>0.46284818076555068</c:v>
                </c:pt>
                <c:pt idx="14">
                  <c:v>0.46478512933962246</c:v>
                </c:pt>
                <c:pt idx="15">
                  <c:v>0.46675138159969526</c:v>
                </c:pt>
                <c:pt idx="16">
                  <c:v>0.46874713124062667</c:v>
                </c:pt>
                <c:pt idx="17">
                  <c:v>0.47077257488764246</c:v>
                </c:pt>
                <c:pt idx="18">
                  <c:v>0.47282791211570696</c:v>
                </c:pt>
                <c:pt idx="19">
                  <c:v>0.47491334546918468</c:v>
                </c:pt>
                <c:pt idx="20">
                  <c:v>0.47702908048179854</c:v>
                </c:pt>
                <c:pt idx="21">
                  <c:v>0.47917532569688376</c:v>
                </c:pt>
                <c:pt idx="22">
                  <c:v>0.48135229268794166</c:v>
                </c:pt>
                <c:pt idx="23">
                  <c:v>0.48356019607949396</c:v>
                </c:pt>
                <c:pt idx="24">
                  <c:v>0.48579925356823944</c:v>
                </c:pt>
                <c:pt idx="25">
                  <c:v>0.48806968594451744</c:v>
                </c:pt>
                <c:pt idx="26">
                  <c:v>0.49037171711407673</c:v>
                </c:pt>
                <c:pt idx="27">
                  <c:v>0.49270557412015514</c:v>
                </c:pt>
                <c:pt idx="28">
                  <c:v>0.49507148716586941</c:v>
                </c:pt>
                <c:pt idx="29">
                  <c:v>0.49746968963692018</c:v>
                </c:pt>
                <c:pt idx="30">
                  <c:v>0.49990041812461206</c:v>
                </c:pt>
                <c:pt idx="31">
                  <c:v>0.50236391244919221</c:v>
                </c:pt>
                <c:pt idx="32">
                  <c:v>0.50486041568350937</c:v>
                </c:pt>
                <c:pt idx="33">
                  <c:v>0.50739017417699595</c:v>
                </c:pt>
                <c:pt idx="34">
                  <c:v>0.50995343757997547</c:v>
                </c:pt>
                <c:pt idx="35">
                  <c:v>0.51255045886829709</c:v>
                </c:pt>
                <c:pt idx="36">
                  <c:v>0.51518149436830141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D-4990-85AA-7FA4C4F74443}"/>
            </c:ext>
          </c:extLst>
        </c:ser>
        <c:ser>
          <c:idx val="2"/>
          <c:order val="2"/>
          <c:tx>
            <c:strRef>
              <c:f>'4. Cohorts'!$C$250</c:f>
              <c:strCache>
                <c:ptCount val="1"/>
                <c:pt idx="0">
                  <c:v>2017 H1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'4. Cohorts'!$D$247:$AY$247</c:f>
              <c:strCache>
                <c:ptCount val="48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</c:strCache>
            </c:strRef>
          </c:cat>
          <c:val>
            <c:numRef>
              <c:f>'4. Cohorts'!$D$250:$AM$250</c:f>
              <c:numCache>
                <c:formatCode>0.0%;[Red]\-0.0%;\-</c:formatCode>
                <c:ptCount val="36"/>
                <c:pt idx="0">
                  <c:v>1</c:v>
                </c:pt>
                <c:pt idx="1">
                  <c:v>1.01</c:v>
                </c:pt>
                <c:pt idx="2">
                  <c:v>1.0201</c:v>
                </c:pt>
                <c:pt idx="3">
                  <c:v>1.0303009999999997</c:v>
                </c:pt>
                <c:pt idx="4">
                  <c:v>0.85104674687185922</c:v>
                </c:pt>
                <c:pt idx="5">
                  <c:v>0.85955721434057764</c:v>
                </c:pt>
                <c:pt idx="6">
                  <c:v>0.86815278648398364</c:v>
                </c:pt>
                <c:pt idx="7">
                  <c:v>0.87683431434882342</c:v>
                </c:pt>
                <c:pt idx="8">
                  <c:v>0.68834860935654341</c:v>
                </c:pt>
                <c:pt idx="9">
                  <c:v>0.69523209545010878</c:v>
                </c:pt>
                <c:pt idx="10">
                  <c:v>0.70218441640460993</c:v>
                </c:pt>
                <c:pt idx="11">
                  <c:v>0.70920626056865599</c:v>
                </c:pt>
                <c:pt idx="12">
                  <c:v>0.54642520305394515</c:v>
                </c:pt>
                <c:pt idx="13">
                  <c:v>0.55188945508448461</c:v>
                </c:pt>
                <c:pt idx="14">
                  <c:v>0.55740834963532948</c:v>
                </c:pt>
                <c:pt idx="15">
                  <c:v>0.56298243313168261</c:v>
                </c:pt>
                <c:pt idx="16">
                  <c:v>0.42719573747220174</c:v>
                </c:pt>
                <c:pt idx="17">
                  <c:v>0.43146769484692377</c:v>
                </c:pt>
                <c:pt idx="18">
                  <c:v>0.43578237179539309</c:v>
                </c:pt>
                <c:pt idx="19">
                  <c:v>0.44014019551334693</c:v>
                </c:pt>
                <c:pt idx="20">
                  <c:v>0.44454159746848049</c:v>
                </c:pt>
                <c:pt idx="21">
                  <c:v>0.44898701344316533</c:v>
                </c:pt>
                <c:pt idx="22">
                  <c:v>0.45347688357759691</c:v>
                </c:pt>
                <c:pt idx="23">
                  <c:v>0.45801165241337294</c:v>
                </c:pt>
                <c:pt idx="24">
                  <c:v>0.46259176893750664</c:v>
                </c:pt>
                <c:pt idx="25">
                  <c:v>0.46721768662688157</c:v>
                </c:pt>
                <c:pt idx="26">
                  <c:v>0.47188986349315037</c:v>
                </c:pt>
                <c:pt idx="27">
                  <c:v>0.47660876212808195</c:v>
                </c:pt>
                <c:pt idx="28">
                  <c:v>0.48137484974936284</c:v>
                </c:pt>
                <c:pt idx="29">
                  <c:v>0.48618859824685645</c:v>
                </c:pt>
                <c:pt idx="30">
                  <c:v>0.49105048422932507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D-4990-85AA-7FA4C4F74443}"/>
            </c:ext>
          </c:extLst>
        </c:ser>
        <c:ser>
          <c:idx val="3"/>
          <c:order val="3"/>
          <c:tx>
            <c:strRef>
              <c:f>'4. Cohorts'!$C$251</c:f>
              <c:strCache>
                <c:ptCount val="1"/>
                <c:pt idx="0">
                  <c:v>2017 H2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'4. Cohorts'!$D$247:$AY$247</c:f>
              <c:strCache>
                <c:ptCount val="48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</c:strCache>
            </c:strRef>
          </c:cat>
          <c:val>
            <c:numRef>
              <c:f>'4. Cohorts'!$D$251:$AG$251</c:f>
              <c:numCache>
                <c:formatCode>0.0%;[Red]\-0.0%;\-</c:formatCode>
                <c:ptCount val="30"/>
                <c:pt idx="0">
                  <c:v>1</c:v>
                </c:pt>
                <c:pt idx="1">
                  <c:v>1.0100000000000002</c:v>
                </c:pt>
                <c:pt idx="2">
                  <c:v>1.0201</c:v>
                </c:pt>
                <c:pt idx="3">
                  <c:v>1.0303009999999999</c:v>
                </c:pt>
                <c:pt idx="4">
                  <c:v>0.89135911800863576</c:v>
                </c:pt>
                <c:pt idx="5">
                  <c:v>0.90027270918872215</c:v>
                </c:pt>
                <c:pt idx="6">
                  <c:v>0.90927543628060925</c:v>
                </c:pt>
                <c:pt idx="7">
                  <c:v>0.91836819064341546</c:v>
                </c:pt>
                <c:pt idx="8">
                  <c:v>0.7722470394716191</c:v>
                </c:pt>
                <c:pt idx="9">
                  <c:v>0.77996950986633529</c:v>
                </c:pt>
                <c:pt idx="10">
                  <c:v>0.78776920496499858</c:v>
                </c:pt>
                <c:pt idx="11">
                  <c:v>0.79564689701464864</c:v>
                </c:pt>
                <c:pt idx="12">
                  <c:v>0.64199253391120759</c:v>
                </c:pt>
                <c:pt idx="13">
                  <c:v>0.64841245925031976</c:v>
                </c:pt>
                <c:pt idx="14">
                  <c:v>0.65489658384282301</c:v>
                </c:pt>
                <c:pt idx="15">
                  <c:v>0.66144554968125113</c:v>
                </c:pt>
                <c:pt idx="16">
                  <c:v>0.52707210157483897</c:v>
                </c:pt>
                <c:pt idx="17">
                  <c:v>0.53234282259058729</c:v>
                </c:pt>
                <c:pt idx="18">
                  <c:v>0.53766625081649322</c:v>
                </c:pt>
                <c:pt idx="19">
                  <c:v>0.54304291332465815</c:v>
                </c:pt>
                <c:pt idx="20">
                  <c:v>0.51973551859808653</c:v>
                </c:pt>
                <c:pt idx="21">
                  <c:v>0.52493287378406739</c:v>
                </c:pt>
                <c:pt idx="22">
                  <c:v>0.53018220252190806</c:v>
                </c:pt>
                <c:pt idx="23">
                  <c:v>0.53548402454712718</c:v>
                </c:pt>
                <c:pt idx="24">
                  <c:v>0.54083886479259835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D-4990-85AA-7FA4C4F74443}"/>
            </c:ext>
          </c:extLst>
        </c:ser>
        <c:ser>
          <c:idx val="4"/>
          <c:order val="4"/>
          <c:tx>
            <c:strRef>
              <c:f>'4. Cohorts'!$C$252</c:f>
              <c:strCache>
                <c:ptCount val="1"/>
                <c:pt idx="0">
                  <c:v>2018 H1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'4. Cohorts'!$D$247:$AY$247</c:f>
              <c:strCache>
                <c:ptCount val="48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</c:strCache>
            </c:strRef>
          </c:cat>
          <c:val>
            <c:numRef>
              <c:f>'4. Cohorts'!$D$252:$AA$252</c:f>
              <c:numCache>
                <c:formatCode>0.0%;[Red]\-0.0%;\-</c:formatCode>
                <c:ptCount val="24"/>
                <c:pt idx="0">
                  <c:v>1</c:v>
                </c:pt>
                <c:pt idx="1">
                  <c:v>1.0100000000000002</c:v>
                </c:pt>
                <c:pt idx="2">
                  <c:v>1.0201</c:v>
                </c:pt>
                <c:pt idx="3">
                  <c:v>1.0303010000000001</c:v>
                </c:pt>
                <c:pt idx="4">
                  <c:v>0.92498134222222228</c:v>
                </c:pt>
                <c:pt idx="5">
                  <c:v>0.93423115564444448</c:v>
                </c:pt>
                <c:pt idx="6">
                  <c:v>0.94357346720088886</c:v>
                </c:pt>
                <c:pt idx="7">
                  <c:v>0.95300920187289784</c:v>
                </c:pt>
                <c:pt idx="8">
                  <c:v>0.84222188215517346</c:v>
                </c:pt>
                <c:pt idx="9">
                  <c:v>0.85064410097672516</c:v>
                </c:pt>
                <c:pt idx="10">
                  <c:v>0.85915054198649254</c:v>
                </c:pt>
                <c:pt idx="11">
                  <c:v>0.86774204740635741</c:v>
                </c:pt>
                <c:pt idx="12">
                  <c:v>0.75121668675464659</c:v>
                </c:pt>
                <c:pt idx="13">
                  <c:v>0.758728853622193</c:v>
                </c:pt>
                <c:pt idx="14">
                  <c:v>0.76631614215841493</c:v>
                </c:pt>
                <c:pt idx="15">
                  <c:v>0.77397930357999911</c:v>
                </c:pt>
                <c:pt idx="16">
                  <c:v>0.65143258051316577</c:v>
                </c:pt>
                <c:pt idx="17">
                  <c:v>0.65794690631829766</c:v>
                </c:pt>
                <c:pt idx="18">
                  <c:v>0.66452637538148063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8D-4990-85AA-7FA4C4F74443}"/>
            </c:ext>
          </c:extLst>
        </c:ser>
        <c:ser>
          <c:idx val="5"/>
          <c:order val="5"/>
          <c:tx>
            <c:strRef>
              <c:f>'4. Cohorts'!$C$253</c:f>
              <c:strCache>
                <c:ptCount val="1"/>
                <c:pt idx="0">
                  <c:v>2018 H2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'4. Cohorts'!$D$247:$AY$247</c:f>
              <c:strCache>
                <c:ptCount val="48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</c:strCache>
            </c:strRef>
          </c:cat>
          <c:val>
            <c:numRef>
              <c:f>'4. Cohorts'!$D$253:$U$253</c:f>
              <c:numCache>
                <c:formatCode>0.0%;[Red]\-0.0%;\-</c:formatCode>
                <c:ptCount val="18"/>
                <c:pt idx="0">
                  <c:v>1</c:v>
                </c:pt>
                <c:pt idx="1">
                  <c:v>1.0086071428571428</c:v>
                </c:pt>
                <c:pt idx="2">
                  <c:v>1.0172968749999998</c:v>
                </c:pt>
                <c:pt idx="3">
                  <c:v>1.0260700136160716</c:v>
                </c:pt>
                <c:pt idx="4">
                  <c:v>0.94616941814955347</c:v>
                </c:pt>
                <c:pt idx="5">
                  <c:v>0.95433249260778452</c:v>
                </c:pt>
                <c:pt idx="6">
                  <c:v>0.96257395126128964</c:v>
                </c:pt>
                <c:pt idx="7">
                  <c:v>0.97089456983564848</c:v>
                </c:pt>
                <c:pt idx="8">
                  <c:v>0.88737428313797317</c:v>
                </c:pt>
                <c:pt idx="9">
                  <c:v>0.89504567582773098</c:v>
                </c:pt>
                <c:pt idx="10">
                  <c:v>0.90279077656903217</c:v>
                </c:pt>
                <c:pt idx="11">
                  <c:v>0.91061031492770417</c:v>
                </c:pt>
                <c:pt idx="12">
                  <c:v>0.82329729763825421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8D-4990-85AA-7FA4C4F74443}"/>
            </c:ext>
          </c:extLst>
        </c:ser>
        <c:ser>
          <c:idx val="6"/>
          <c:order val="6"/>
          <c:tx>
            <c:strRef>
              <c:f>'4. Cohorts'!$C$254</c:f>
              <c:strCache>
                <c:ptCount val="1"/>
                <c:pt idx="0">
                  <c:v>2019 H1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Cohorts'!$D$247:$AY$247</c:f>
              <c:strCache>
                <c:ptCount val="48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</c:strCache>
            </c:strRef>
          </c:cat>
          <c:val>
            <c:numRef>
              <c:f>'4. Cohorts'!$D$254:$O$254</c:f>
              <c:numCache>
                <c:formatCode>0.0%;[Red]\-0.0%;\-</c:formatCode>
                <c:ptCount val="12"/>
                <c:pt idx="0">
                  <c:v>1</c:v>
                </c:pt>
                <c:pt idx="1">
                  <c:v>0.99730690633869445</c:v>
                </c:pt>
                <c:pt idx="2">
                  <c:v>1.0049581967833492</c:v>
                </c:pt>
                <c:pt idx="3">
                  <c:v>1.0126801956859035</c:v>
                </c:pt>
                <c:pt idx="4">
                  <c:v>0.93831641588990855</c:v>
                </c:pt>
                <c:pt idx="5">
                  <c:v>0.94536034452080775</c:v>
                </c:pt>
                <c:pt idx="6">
                  <c:v>0.92308203527592525</c:v>
                </c:pt>
                <c:pt idx="7">
                  <c:v>0.9252119390168021</c:v>
                </c:pt>
                <c:pt idx="8">
                  <c:v>0.87644240970483922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8D-4990-85AA-7FA4C4F74443}"/>
            </c:ext>
          </c:extLst>
        </c:ser>
        <c:ser>
          <c:idx val="7"/>
          <c:order val="7"/>
          <c:tx>
            <c:strRef>
              <c:f>'4. Cohorts'!$C$255</c:f>
              <c:strCache>
                <c:ptCount val="1"/>
                <c:pt idx="0">
                  <c:v>2019 H2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Cohorts'!$D$247:$AY$247</c:f>
              <c:strCache>
                <c:ptCount val="48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</c:strCache>
            </c:strRef>
          </c:cat>
          <c:val>
            <c:numRef>
              <c:f>'4. Cohorts'!$D$255:$I$255</c:f>
              <c:numCache>
                <c:formatCode>0.0%;[Red]\-0.0%;\-</c:formatCode>
                <c:ptCount val="6"/>
                <c:pt idx="0">
                  <c:v>1</c:v>
                </c:pt>
                <c:pt idx="1">
                  <c:v>0.98480000000000023</c:v>
                </c:pt>
                <c:pt idx="2">
                  <c:v>0.99994890909090917</c:v>
                </c:pt>
                <c:pt idx="3">
                  <c:v>1.020964567880597</c:v>
                </c:pt>
                <c:pt idx="4">
                  <c:v>0.94897846295161892</c:v>
                </c:pt>
                <c:pt idx="5">
                  <c:v>0.95531164553594872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8D-4990-85AA-7FA4C4F74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7996352"/>
        <c:axId val="1197999960"/>
      </c:lineChart>
      <c:catAx>
        <c:axId val="11979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999960"/>
        <c:crosses val="autoZero"/>
        <c:auto val="1"/>
        <c:lblAlgn val="ctr"/>
        <c:lblOffset val="100"/>
        <c:noMultiLvlLbl val="0"/>
      </c:catAx>
      <c:valAx>
        <c:axId val="1197999960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;[Red]\-0.0%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9963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622301</xdr:colOff>
      <xdr:row>1</xdr:row>
      <xdr:rowOff>114301</xdr:rowOff>
    </xdr:from>
    <xdr:to>
      <xdr:col>7</xdr:col>
      <xdr:colOff>397933</xdr:colOff>
      <xdr:row>14</xdr:row>
      <xdr:rowOff>68669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B15D84-B06E-4144-B7F2-19AC10C283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22301" y="296334"/>
          <a:ext cx="4279899" cy="2320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174625</xdr:colOff>
      <xdr:row>281</xdr:row>
      <xdr:rowOff>0</xdr:rowOff>
    </xdr:from>
    <xdr:to>
      <xdr:col>22</xdr:col>
      <xdr:colOff>637000</xdr:colOff>
      <xdr:row>293</xdr:row>
      <xdr:rowOff>136272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7C6A8A-D94F-4D83-B434-5CC1AAFD4C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74082</xdr:colOff>
      <xdr:row>309</xdr:row>
      <xdr:rowOff>111126</xdr:rowOff>
    </xdr:from>
    <xdr:to>
      <xdr:col>23</xdr:col>
      <xdr:colOff>499415</xdr:colOff>
      <xdr:row>324</xdr:row>
      <xdr:rowOff>1332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1F9B49-A84C-4694-8E0E-1A5DFAE26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764643</xdr:colOff>
      <xdr:row>255</xdr:row>
      <xdr:rowOff>100540</xdr:rowOff>
    </xdr:from>
    <xdr:to>
      <xdr:col>15</xdr:col>
      <xdr:colOff>809623</xdr:colOff>
      <xdr:row>270</xdr:row>
      <xdr:rowOff>11639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A8A1732-B6FB-4948-9932-3F0D63F83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d@smedvigcapita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ey.com/kco/images/2018_KBCM_SaaS_Survey.pdf" TargetMode="External"/><Relationship Id="rId2" Type="http://schemas.openxmlformats.org/officeDocument/2006/relationships/hyperlink" Target="https://www.key.com/kco/images/2019_KBCM_saas_survey_102319.pdf" TargetMode="External"/><Relationship Id="rId1" Type="http://schemas.openxmlformats.org/officeDocument/2006/relationships/hyperlink" Target="https://www.key.com/kco/images/2018_KBCM_SaaS_Survey.pdf" TargetMode="External"/><Relationship Id="rId4" Type="http://schemas.openxmlformats.org/officeDocument/2006/relationships/hyperlink" Target="https://www.key.com/kco/images/2019_KBCM_saas_survey_102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C0D55-5FA5-492F-BAD6-D41CBCFF460D}">
  <sheetPr>
    <tabColor theme="1"/>
  </sheetPr>
  <dimension ref="C19:C40"/>
  <sheetViews>
    <sheetView showGridLines="0" tabSelected="1" zoomScaleNormal="100" workbookViewId="0">
      <selection activeCell="C44" sqref="C44"/>
    </sheetView>
  </sheetViews>
  <sheetFormatPr defaultColWidth="8.9375" defaultRowHeight="14.35" x14ac:dyDescent="0.5"/>
  <cols>
    <col min="1" max="16384" width="8.9375" style="198"/>
  </cols>
  <sheetData>
    <row r="19" spans="3:3" ht="28.35" x14ac:dyDescent="0.95">
      <c r="C19" s="197" t="s">
        <v>323</v>
      </c>
    </row>
    <row r="20" spans="3:3" ht="28.35" x14ac:dyDescent="0.95">
      <c r="C20" s="197"/>
    </row>
    <row r="21" spans="3:3" x14ac:dyDescent="0.5">
      <c r="C21" s="199" t="s">
        <v>188</v>
      </c>
    </row>
    <row r="22" spans="3:3" x14ac:dyDescent="0.5">
      <c r="C22" s="200" t="s">
        <v>222</v>
      </c>
    </row>
    <row r="23" spans="3:3" x14ac:dyDescent="0.5">
      <c r="C23" s="200" t="s">
        <v>223</v>
      </c>
    </row>
    <row r="24" spans="3:3" x14ac:dyDescent="0.5">
      <c r="C24" s="200" t="s">
        <v>224</v>
      </c>
    </row>
    <row r="25" spans="3:3" x14ac:dyDescent="0.5">
      <c r="C25" s="200" t="s">
        <v>322</v>
      </c>
    </row>
    <row r="26" spans="3:3" x14ac:dyDescent="0.5">
      <c r="C26" s="201" t="s">
        <v>228</v>
      </c>
    </row>
    <row r="27" spans="3:3" x14ac:dyDescent="0.5">
      <c r="C27" s="200"/>
    </row>
    <row r="28" spans="3:3" x14ac:dyDescent="0.5">
      <c r="C28" s="202" t="s">
        <v>225</v>
      </c>
    </row>
    <row r="29" spans="3:3" x14ac:dyDescent="0.5">
      <c r="C29" s="200" t="s">
        <v>227</v>
      </c>
    </row>
    <row r="30" spans="3:3" x14ac:dyDescent="0.5">
      <c r="C30" s="200" t="s">
        <v>226</v>
      </c>
    </row>
    <row r="31" spans="3:3" x14ac:dyDescent="0.5">
      <c r="C31" s="200" t="s">
        <v>229</v>
      </c>
    </row>
    <row r="32" spans="3:3" s="203" customFormat="1" x14ac:dyDescent="0.5"/>
    <row r="33" spans="3:3" x14ac:dyDescent="0.5">
      <c r="C33" s="199" t="s">
        <v>191</v>
      </c>
    </row>
    <row r="34" spans="3:3" x14ac:dyDescent="0.5">
      <c r="C34" s="198" t="s">
        <v>230</v>
      </c>
    </row>
    <row r="35" spans="3:3" x14ac:dyDescent="0.5">
      <c r="C35" s="198" t="s">
        <v>233</v>
      </c>
    </row>
    <row r="36" spans="3:3" x14ac:dyDescent="0.5">
      <c r="C36" s="198" t="s">
        <v>234</v>
      </c>
    </row>
    <row r="37" spans="3:3" x14ac:dyDescent="0.5">
      <c r="C37" s="198" t="s">
        <v>232</v>
      </c>
    </row>
    <row r="38" spans="3:3" x14ac:dyDescent="0.5">
      <c r="C38" s="198" t="s">
        <v>231</v>
      </c>
    </row>
    <row r="40" spans="3:3" x14ac:dyDescent="0.5">
      <c r="C40" s="209" t="s">
        <v>321</v>
      </c>
    </row>
  </sheetData>
  <hyperlinks>
    <hyperlink ref="C40" r:id="rId1" xr:uid="{14908F01-341C-49A8-A06F-18B805C8ADA0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EC9A3-936E-45D3-A9B1-D468F31A5B77}">
  <sheetPr>
    <tabColor theme="7"/>
  </sheetPr>
  <dimension ref="B2:U42"/>
  <sheetViews>
    <sheetView showGridLines="0" zoomScale="85" zoomScaleNormal="85" workbookViewId="0">
      <selection activeCell="M35" sqref="M35"/>
    </sheetView>
  </sheetViews>
  <sheetFormatPr defaultRowHeight="14.35" x14ac:dyDescent="0.5"/>
  <cols>
    <col min="2" max="2" width="25.234375" customWidth="1"/>
    <col min="3" max="3" width="9.52734375" bestFit="1" customWidth="1"/>
    <col min="4" max="4" width="9.41015625" bestFit="1" customWidth="1"/>
    <col min="5" max="5" width="9.52734375" bestFit="1" customWidth="1"/>
    <col min="6" max="13" width="9.41015625" bestFit="1" customWidth="1"/>
    <col min="14" max="14" width="11.234375" customWidth="1"/>
    <col min="15" max="18" width="9.41015625" bestFit="1" customWidth="1"/>
    <col min="19" max="19" width="9.52734375" bestFit="1" customWidth="1"/>
    <col min="20" max="20" width="10.41015625" bestFit="1" customWidth="1"/>
    <col min="21" max="21" width="9.41015625" bestFit="1" customWidth="1"/>
    <col min="24" max="24" width="7.87890625" customWidth="1"/>
    <col min="25" max="25" width="9.1171875" bestFit="1" customWidth="1"/>
  </cols>
  <sheetData>
    <row r="2" spans="2:21" s="43" customFormat="1" x14ac:dyDescent="0.5">
      <c r="B2" s="44" t="s">
        <v>140</v>
      </c>
    </row>
    <row r="3" spans="2:21" s="29" customFormat="1" x14ac:dyDescent="0.5">
      <c r="B3" s="127" t="s">
        <v>212</v>
      </c>
    </row>
    <row r="4" spans="2:21" s="29" customFormat="1" x14ac:dyDescent="0.5">
      <c r="B4" s="88" t="s">
        <v>169</v>
      </c>
    </row>
    <row r="5" spans="2:21" s="29" customFormat="1" x14ac:dyDescent="0.5">
      <c r="B5" s="127" t="s">
        <v>235</v>
      </c>
    </row>
    <row r="6" spans="2:21" x14ac:dyDescent="0.5">
      <c r="B6" s="106" t="s">
        <v>220</v>
      </c>
    </row>
    <row r="7" spans="2:21" x14ac:dyDescent="0.5">
      <c r="B7" s="106"/>
    </row>
    <row r="8" spans="2:21" x14ac:dyDescent="0.5">
      <c r="C8" s="30">
        <v>43466</v>
      </c>
      <c r="D8" s="30">
        <v>43497</v>
      </c>
      <c r="E8" s="30">
        <v>43525</v>
      </c>
      <c r="F8" s="30">
        <v>43556</v>
      </c>
      <c r="G8" s="30">
        <v>43586</v>
      </c>
      <c r="H8" s="30">
        <v>43617</v>
      </c>
      <c r="I8" s="30">
        <v>43647</v>
      </c>
      <c r="J8" s="30">
        <v>43678</v>
      </c>
      <c r="K8" s="30">
        <v>43709</v>
      </c>
      <c r="L8" s="30">
        <v>43739</v>
      </c>
      <c r="M8" s="30">
        <v>43770</v>
      </c>
      <c r="N8" s="30">
        <v>43800</v>
      </c>
      <c r="P8" s="1" t="s">
        <v>23</v>
      </c>
      <c r="Q8" s="1" t="s">
        <v>24</v>
      </c>
      <c r="R8" s="1" t="s">
        <v>25</v>
      </c>
      <c r="S8" s="1" t="s">
        <v>26</v>
      </c>
      <c r="T8" s="1"/>
      <c r="U8" s="82">
        <v>2019</v>
      </c>
    </row>
    <row r="9" spans="2:21" s="29" customFormat="1" x14ac:dyDescent="0.5">
      <c r="B9" s="81" t="s">
        <v>116</v>
      </c>
      <c r="C9" s="86">
        <f>'4. Cohorts'!AN24</f>
        <v>923232.6346265719</v>
      </c>
      <c r="D9" s="86">
        <f>'4. Cohorts'!AO24</f>
        <v>982214.87803678541</v>
      </c>
      <c r="E9" s="86">
        <f>'4. Cohorts'!AP24</f>
        <v>1061328.2802379101</v>
      </c>
      <c r="F9" s="86">
        <f>'4. Cohorts'!AQ24</f>
        <v>1125551.6621352425</v>
      </c>
      <c r="G9" s="86">
        <f>'4. Cohorts'!AR24</f>
        <v>1202642.0927517375</v>
      </c>
      <c r="H9" s="86">
        <f>'4. Cohorts'!AS24</f>
        <v>1279461.2743156506</v>
      </c>
      <c r="I9" s="86">
        <f>'4. Cohorts'!AT24</f>
        <v>1353010.1707846965</v>
      </c>
      <c r="J9" s="86">
        <f>'4. Cohorts'!AU24</f>
        <v>1442714.6722478797</v>
      </c>
      <c r="K9" s="86">
        <f>'4. Cohorts'!AV24</f>
        <v>1558373.8240767713</v>
      </c>
      <c r="L9" s="86">
        <f>'4. Cohorts'!AW24</f>
        <v>1655329.6469271258</v>
      </c>
      <c r="M9" s="86">
        <f>'4. Cohorts'!AX24</f>
        <v>1767380.8445347957</v>
      </c>
      <c r="N9" s="86">
        <f>'4. Cohorts'!AY24</f>
        <v>1882349.2651247215</v>
      </c>
      <c r="P9" s="86">
        <f>E9</f>
        <v>1061328.2802379101</v>
      </c>
      <c r="Q9" s="86">
        <f>H9</f>
        <v>1279461.2743156506</v>
      </c>
      <c r="R9" s="86">
        <f>K9</f>
        <v>1558373.8240767713</v>
      </c>
      <c r="S9" s="86">
        <f>N9</f>
        <v>1882349.2651247215</v>
      </c>
      <c r="T9" s="31"/>
      <c r="U9" s="79">
        <f>S9</f>
        <v>1882349.2651247215</v>
      </c>
    </row>
    <row r="10" spans="2:21" s="29" customFormat="1" x14ac:dyDescent="0.5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P10" s="1"/>
      <c r="Q10" s="1"/>
      <c r="R10" s="1"/>
      <c r="S10" s="1"/>
      <c r="T10" s="31"/>
      <c r="U10" s="31"/>
    </row>
    <row r="11" spans="2:21" x14ac:dyDescent="0.5">
      <c r="B11" s="80" t="s">
        <v>314</v>
      </c>
      <c r="C11" s="79">
        <f>'4. Cohorts'!AN139</f>
        <v>76936.052885547659</v>
      </c>
      <c r="D11" s="79">
        <f>'4. Cohorts'!AO139</f>
        <v>81851.239836398789</v>
      </c>
      <c r="E11" s="79">
        <f>'4. Cohorts'!AP139</f>
        <v>88444.02335315918</v>
      </c>
      <c r="F11" s="79">
        <f>'4. Cohorts'!AQ139</f>
        <v>93795.97184460354</v>
      </c>
      <c r="G11" s="79">
        <f>'4. Cohorts'!AR139</f>
        <v>100220.17439597812</v>
      </c>
      <c r="H11" s="79">
        <f>'4. Cohorts'!AS139</f>
        <v>106621.77285963754</v>
      </c>
      <c r="I11" s="79">
        <f>'4. Cohorts'!AT139</f>
        <v>112750.84756539136</v>
      </c>
      <c r="J11" s="79">
        <f>'4. Cohorts'!AU139</f>
        <v>120226.22268732332</v>
      </c>
      <c r="K11" s="79">
        <f>'4. Cohorts'!AV139</f>
        <v>129864.48533973095</v>
      </c>
      <c r="L11" s="79">
        <f>'4. Cohorts'!AW139</f>
        <v>137944.13724392714</v>
      </c>
      <c r="M11" s="79">
        <f>'4. Cohorts'!AX139</f>
        <v>147281.73704456631</v>
      </c>
      <c r="N11" s="79">
        <f>'4. Cohorts'!AY139</f>
        <v>156862.43876039344</v>
      </c>
      <c r="P11" s="79">
        <f>SUM(C11:E11)</f>
        <v>247231.31607510563</v>
      </c>
      <c r="Q11" s="79">
        <f>SUM(F11:H11)</f>
        <v>300637.91910021915</v>
      </c>
      <c r="R11" s="79">
        <f>SUM(I11:K11)</f>
        <v>362841.55559244566</v>
      </c>
      <c r="S11" s="79">
        <f>SUM(L11:N11)</f>
        <v>442088.31304888683</v>
      </c>
      <c r="T11" s="1"/>
      <c r="U11" s="79">
        <f>SUM(C11:N11)</f>
        <v>1352799.1038166576</v>
      </c>
    </row>
    <row r="13" spans="2:21" x14ac:dyDescent="0.5">
      <c r="B13" s="79" t="s">
        <v>16</v>
      </c>
      <c r="C13" s="79">
        <f t="shared" ref="C13:N13" si="0">SUM(C14:C16)</f>
        <v>-16432.551465074917</v>
      </c>
      <c r="D13" s="79">
        <f t="shared" si="0"/>
        <v>-17370.972028846933</v>
      </c>
      <c r="E13" s="79">
        <f t="shared" si="0"/>
        <v>-18399.993667879015</v>
      </c>
      <c r="F13" s="79">
        <f t="shared" si="0"/>
        <v>-19713.321864161175</v>
      </c>
      <c r="G13" s="79">
        <f t="shared" si="0"/>
        <v>-20851.988988215162</v>
      </c>
      <c r="H13" s="79">
        <f t="shared" si="0"/>
        <v>-22234.027940800363</v>
      </c>
      <c r="I13" s="79">
        <f t="shared" si="0"/>
        <v>-23450.076430086916</v>
      </c>
      <c r="J13" s="79">
        <f t="shared" si="0"/>
        <v>-24747.700941394491</v>
      </c>
      <c r="K13" s="79">
        <f t="shared" si="0"/>
        <v>-26116.247642605031</v>
      </c>
      <c r="L13" s="79">
        <f t="shared" si="0"/>
        <v>-27636.786560266326</v>
      </c>
      <c r="M13" s="79">
        <f t="shared" si="0"/>
        <v>-29310.84779163287</v>
      </c>
      <c r="N13" s="79">
        <f t="shared" si="0"/>
        <v>-31155.243565411482</v>
      </c>
      <c r="P13" s="79">
        <f>SUM(C13:E13)</f>
        <v>-52203.517161800861</v>
      </c>
      <c r="Q13" s="79">
        <f>SUM(F13:H13)</f>
        <v>-62799.338793176699</v>
      </c>
      <c r="R13" s="79">
        <f>SUM(I13:K13)</f>
        <v>-74314.025014086437</v>
      </c>
      <c r="S13" s="79">
        <f>SUM(L13:N13)</f>
        <v>-88102.877917310674</v>
      </c>
      <c r="T13" s="1"/>
      <c r="U13" s="79">
        <f>SUM(C13:N13)</f>
        <v>-277419.75888637471</v>
      </c>
    </row>
    <row r="14" spans="2:21" x14ac:dyDescent="0.5">
      <c r="B14" s="3" t="s">
        <v>19</v>
      </c>
      <c r="C14" s="6">
        <v>-2464.8827197612372</v>
      </c>
      <c r="D14" s="6">
        <v>-2605.6458043270395</v>
      </c>
      <c r="E14" s="6">
        <v>-2759.999050181852</v>
      </c>
      <c r="F14" s="6">
        <v>-2956.9982796241761</v>
      </c>
      <c r="G14" s="6">
        <v>-3127.7983482322738</v>
      </c>
      <c r="H14" s="6">
        <v>-3335.1041911200541</v>
      </c>
      <c r="I14" s="6">
        <v>-3517.511464513037</v>
      </c>
      <c r="J14" s="6">
        <v>-3712.1551412091731</v>
      </c>
      <c r="K14" s="6">
        <v>-3917.4371463907537</v>
      </c>
      <c r="L14" s="6">
        <v>-4145.5179840399478</v>
      </c>
      <c r="M14" s="6">
        <v>-4396.6271687449298</v>
      </c>
      <c r="N14" s="6">
        <v>-4673.286534811722</v>
      </c>
      <c r="P14" s="6">
        <f>SUM(C14:E14)</f>
        <v>-7830.5275742701288</v>
      </c>
      <c r="Q14" s="6">
        <f>SUM(F14:H14)</f>
        <v>-9419.9008189765045</v>
      </c>
      <c r="R14" s="6">
        <f>SUM(I14:K14)</f>
        <v>-11147.103752112964</v>
      </c>
      <c r="S14" s="6">
        <f>SUM(L14:N14)</f>
        <v>-13215.4316875966</v>
      </c>
      <c r="U14" s="6">
        <f>SUM(C14:N14)</f>
        <v>-41612.963832956193</v>
      </c>
    </row>
    <row r="15" spans="2:21" x14ac:dyDescent="0.5">
      <c r="B15" s="3" t="s">
        <v>21</v>
      </c>
      <c r="C15" s="6">
        <v>-5751.3930127762214</v>
      </c>
      <c r="D15" s="6">
        <v>-6079.8402100964267</v>
      </c>
      <c r="E15" s="6">
        <v>-6439.9977837576553</v>
      </c>
      <c r="F15" s="6">
        <v>-6899.6626524564117</v>
      </c>
      <c r="G15" s="6">
        <v>-7298.1961458753067</v>
      </c>
      <c r="H15" s="6">
        <v>-7781.9097792801267</v>
      </c>
      <c r="I15" s="6">
        <v>-8207.52675053042</v>
      </c>
      <c r="J15" s="6">
        <v>-8661.6953294880714</v>
      </c>
      <c r="K15" s="6">
        <v>-9140.6866749117598</v>
      </c>
      <c r="L15" s="6">
        <v>-9672.8752960932125</v>
      </c>
      <c r="M15" s="6">
        <v>-10258.796727071503</v>
      </c>
      <c r="N15" s="6">
        <v>-10904.335247894018</v>
      </c>
      <c r="P15" s="6">
        <f>SUM(C15:E15)</f>
        <v>-18271.231006630303</v>
      </c>
      <c r="Q15" s="6">
        <f>SUM(F15:H15)</f>
        <v>-21979.768577611845</v>
      </c>
      <c r="R15" s="6">
        <f>SUM(I15:K15)</f>
        <v>-26009.908754930249</v>
      </c>
      <c r="S15" s="6">
        <f>SUM(L15:N15)</f>
        <v>-30836.007271058734</v>
      </c>
      <c r="U15" s="6">
        <f>SUM(C15:N15)</f>
        <v>-97096.915610231139</v>
      </c>
    </row>
    <row r="16" spans="2:21" x14ac:dyDescent="0.5">
      <c r="B16" s="3" t="s">
        <v>20</v>
      </c>
      <c r="C16" s="6">
        <v>-8216.2757325374587</v>
      </c>
      <c r="D16" s="6">
        <v>-8685.4860144234663</v>
      </c>
      <c r="E16" s="6">
        <v>-9199.9968339395073</v>
      </c>
      <c r="F16" s="6">
        <v>-9856.6609320805874</v>
      </c>
      <c r="G16" s="6">
        <v>-10425.994494107581</v>
      </c>
      <c r="H16" s="6">
        <v>-11117.013970400183</v>
      </c>
      <c r="I16" s="6">
        <v>-11725.03821504346</v>
      </c>
      <c r="J16" s="6">
        <v>-12373.850470697247</v>
      </c>
      <c r="K16" s="6">
        <v>-13058.123821302517</v>
      </c>
      <c r="L16" s="6">
        <v>-13818.393280133165</v>
      </c>
      <c r="M16" s="6">
        <v>-14655.423895816437</v>
      </c>
      <c r="N16" s="6">
        <v>-15577.621782705743</v>
      </c>
      <c r="P16" s="6">
        <f>SUM(C16:E16)</f>
        <v>-26101.75858090043</v>
      </c>
      <c r="Q16" s="6">
        <f>SUM(F16:H16)</f>
        <v>-31399.669396588353</v>
      </c>
      <c r="R16" s="6">
        <f>SUM(I16:K16)</f>
        <v>-37157.012507043226</v>
      </c>
      <c r="S16" s="6">
        <f>SUM(L16:N16)</f>
        <v>-44051.438958655344</v>
      </c>
      <c r="U16" s="6">
        <f>SUM(C16:N16)</f>
        <v>-138709.87944318735</v>
      </c>
    </row>
    <row r="18" spans="2:21" x14ac:dyDescent="0.5">
      <c r="B18" s="80" t="s">
        <v>0</v>
      </c>
      <c r="C18" s="79">
        <f t="shared" ref="C18:N18" si="1">C11+C13</f>
        <v>60503.501420472741</v>
      </c>
      <c r="D18" s="79">
        <f t="shared" si="1"/>
        <v>64480.267807551856</v>
      </c>
      <c r="E18" s="79">
        <f t="shared" si="1"/>
        <v>70044.029685280169</v>
      </c>
      <c r="F18" s="79">
        <f t="shared" si="1"/>
        <v>74082.649980442366</v>
      </c>
      <c r="G18" s="79">
        <f t="shared" si="1"/>
        <v>79368.185407762954</v>
      </c>
      <c r="H18" s="79">
        <f t="shared" si="1"/>
        <v>84387.744918837183</v>
      </c>
      <c r="I18" s="79">
        <f t="shared" si="1"/>
        <v>89300.771135304443</v>
      </c>
      <c r="J18" s="79">
        <f t="shared" si="1"/>
        <v>95478.521745928825</v>
      </c>
      <c r="K18" s="79">
        <f t="shared" si="1"/>
        <v>103748.23769712592</v>
      </c>
      <c r="L18" s="79">
        <f t="shared" si="1"/>
        <v>110307.35068366081</v>
      </c>
      <c r="M18" s="79">
        <f t="shared" si="1"/>
        <v>117970.88925293344</v>
      </c>
      <c r="N18" s="79">
        <f t="shared" si="1"/>
        <v>125707.19519498196</v>
      </c>
      <c r="P18" s="79">
        <f>SUM(C18:E18)</f>
        <v>195027.79891330475</v>
      </c>
      <c r="Q18" s="79">
        <f>SUM(F18:H18)</f>
        <v>237838.58030704249</v>
      </c>
      <c r="R18" s="79">
        <f>SUM(I18:K18)</f>
        <v>288527.5305783592</v>
      </c>
      <c r="S18" s="79">
        <f>SUM(L18:N18)</f>
        <v>353985.43513157626</v>
      </c>
      <c r="T18" s="1"/>
      <c r="U18" s="79">
        <f>SUM(C18:N18)</f>
        <v>1075379.3449302826</v>
      </c>
    </row>
    <row r="19" spans="2:21" x14ac:dyDescent="0.5">
      <c r="C19" s="5">
        <f t="shared" ref="C19:N19" si="2">C18/C11</f>
        <v>0.7864128604372197</v>
      </c>
      <c r="D19" s="5">
        <f t="shared" si="2"/>
        <v>0.78777386801266069</v>
      </c>
      <c r="E19" s="5">
        <f t="shared" si="2"/>
        <v>0.79195888008839921</v>
      </c>
      <c r="F19" s="5">
        <f t="shared" si="2"/>
        <v>0.78982762823950248</v>
      </c>
      <c r="G19" s="5">
        <f t="shared" si="2"/>
        <v>0.79193820890964284</v>
      </c>
      <c r="H19" s="5">
        <f t="shared" si="2"/>
        <v>0.7914682213165749</v>
      </c>
      <c r="I19" s="5">
        <f t="shared" si="2"/>
        <v>0.79201862392664735</v>
      </c>
      <c r="J19" s="5">
        <f t="shared" si="2"/>
        <v>0.794157211395082</v>
      </c>
      <c r="K19" s="5">
        <f t="shared" si="2"/>
        <v>0.79889615259873537</v>
      </c>
      <c r="L19" s="5">
        <f t="shared" si="2"/>
        <v>0.7996523294687321</v>
      </c>
      <c r="M19" s="5">
        <f t="shared" si="2"/>
        <v>0.80098789992703823</v>
      </c>
      <c r="N19" s="5">
        <f t="shared" si="2"/>
        <v>0.80138493439464531</v>
      </c>
      <c r="P19" s="5">
        <f>P18/P11</f>
        <v>0.78884747292312218</v>
      </c>
      <c r="Q19" s="5">
        <f>Q18/Q11</f>
        <v>0.79111304727916842</v>
      </c>
      <c r="R19" s="5">
        <f>R18/R11</f>
        <v>0.79518877077696648</v>
      </c>
      <c r="S19" s="5">
        <f>S18/S11</f>
        <v>0.80071204029415721</v>
      </c>
      <c r="T19" s="5"/>
      <c r="U19" s="5">
        <f>U18/U11</f>
        <v>0.79492907845393335</v>
      </c>
    </row>
    <row r="20" spans="2:21" x14ac:dyDescent="0.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21" x14ac:dyDescent="0.5">
      <c r="B21" s="80" t="s">
        <v>22</v>
      </c>
      <c r="C21" s="79">
        <f t="shared" ref="C21:N21" si="3">SUM(C22:C24)</f>
        <v>-91500</v>
      </c>
      <c r="D21" s="79">
        <f t="shared" si="3"/>
        <v>-91500</v>
      </c>
      <c r="E21" s="79">
        <f t="shared" si="3"/>
        <v>-91500</v>
      </c>
      <c r="F21" s="79">
        <f t="shared" si="3"/>
        <v>-90500</v>
      </c>
      <c r="G21" s="79">
        <f t="shared" si="3"/>
        <v>-90000</v>
      </c>
      <c r="H21" s="79">
        <f t="shared" si="3"/>
        <v>-102083.33333333334</v>
      </c>
      <c r="I21" s="79">
        <f t="shared" si="3"/>
        <v>-102083.33333333334</v>
      </c>
      <c r="J21" s="79">
        <f t="shared" si="3"/>
        <v>-102083.33333333334</v>
      </c>
      <c r="K21" s="79">
        <f t="shared" si="3"/>
        <v>-102083.33333333334</v>
      </c>
      <c r="L21" s="79">
        <f t="shared" si="3"/>
        <v>-113333.33333333334</v>
      </c>
      <c r="M21" s="79">
        <f t="shared" si="3"/>
        <v>-110666.66666666667</v>
      </c>
      <c r="N21" s="79">
        <f t="shared" si="3"/>
        <v>-110666.66666666667</v>
      </c>
      <c r="P21" s="79">
        <f>SUM(C21:E21)</f>
        <v>-274500</v>
      </c>
      <c r="Q21" s="79">
        <f>SUM(F21:H21)</f>
        <v>-282583.33333333337</v>
      </c>
      <c r="R21" s="79">
        <f>SUM(I21:K21)</f>
        <v>-306250</v>
      </c>
      <c r="S21" s="79">
        <f>SUM(L21:N21)</f>
        <v>-334666.66666666669</v>
      </c>
      <c r="T21" s="1"/>
      <c r="U21" s="79">
        <f>SUM(C21:N21)</f>
        <v>-1198000.0000000002</v>
      </c>
    </row>
    <row r="22" spans="2:21" x14ac:dyDescent="0.5">
      <c r="B22" s="3" t="s">
        <v>17</v>
      </c>
      <c r="C22" s="6">
        <v>-50000</v>
      </c>
      <c r="D22" s="6">
        <v>-50000</v>
      </c>
      <c r="E22" s="6">
        <v>-50000</v>
      </c>
      <c r="F22" s="6">
        <v>-50000</v>
      </c>
      <c r="G22" s="6">
        <v>-50000</v>
      </c>
      <c r="H22" s="6">
        <v>-58333.333333333336</v>
      </c>
      <c r="I22" s="6">
        <v>-58333.333333333336</v>
      </c>
      <c r="J22" s="6">
        <v>-58333.333333333336</v>
      </c>
      <c r="K22" s="6">
        <v>-58333.333333333336</v>
      </c>
      <c r="L22" s="6">
        <v>-66666.666666666672</v>
      </c>
      <c r="M22" s="6">
        <v>-66666.666666666672</v>
      </c>
      <c r="N22" s="6">
        <v>-66666.666666666672</v>
      </c>
      <c r="P22" s="6">
        <f>SUM(C22:E22)</f>
        <v>-150000</v>
      </c>
      <c r="Q22" s="6">
        <f>SUM(F22:H22)</f>
        <v>-158333.33333333334</v>
      </c>
      <c r="R22" s="6">
        <f>SUM(I22:K22)</f>
        <v>-175000</v>
      </c>
      <c r="S22" s="6">
        <f>SUM(L22:N22)</f>
        <v>-200000</v>
      </c>
      <c r="U22" s="78">
        <f>SUM(C22:N22)</f>
        <v>-683333.33333333314</v>
      </c>
    </row>
    <row r="23" spans="2:21" x14ac:dyDescent="0.5">
      <c r="B23" s="3" t="s">
        <v>9</v>
      </c>
      <c r="C23" s="6">
        <v>-26000</v>
      </c>
      <c r="D23" s="6">
        <v>-26000</v>
      </c>
      <c r="E23" s="6">
        <v>-26000</v>
      </c>
      <c r="F23" s="6">
        <v>-25000</v>
      </c>
      <c r="G23" s="6">
        <v>-25000</v>
      </c>
      <c r="H23" s="6">
        <v>-26250</v>
      </c>
      <c r="I23" s="6">
        <v>-26250</v>
      </c>
      <c r="J23" s="6">
        <v>-26250</v>
      </c>
      <c r="K23" s="6">
        <v>-26250</v>
      </c>
      <c r="L23" s="6">
        <v>-30000.000000000004</v>
      </c>
      <c r="M23" s="6">
        <v>-27333.333333333332</v>
      </c>
      <c r="N23" s="6">
        <v>-27333.333333333332</v>
      </c>
      <c r="P23" s="6">
        <f>SUM(C23:E23)</f>
        <v>-78000</v>
      </c>
      <c r="Q23" s="6">
        <f>SUM(F23:H23)</f>
        <v>-76250</v>
      </c>
      <c r="R23" s="6">
        <f>SUM(I23:K23)</f>
        <v>-78750</v>
      </c>
      <c r="S23" s="6">
        <f>SUM(L23:N23)</f>
        <v>-84666.666666666672</v>
      </c>
      <c r="U23" s="6">
        <f>SUM(C23:N23)</f>
        <v>-317666.66666666663</v>
      </c>
    </row>
    <row r="24" spans="2:21" x14ac:dyDescent="0.5">
      <c r="B24" s="3" t="s">
        <v>18</v>
      </c>
      <c r="C24" s="6">
        <v>-15500</v>
      </c>
      <c r="D24" s="6">
        <v>-15500</v>
      </c>
      <c r="E24" s="6">
        <v>-15500</v>
      </c>
      <c r="F24" s="6">
        <v>-15500</v>
      </c>
      <c r="G24" s="6">
        <v>-15000</v>
      </c>
      <c r="H24" s="6">
        <v>-17500</v>
      </c>
      <c r="I24" s="6">
        <v>-17500</v>
      </c>
      <c r="J24" s="6">
        <v>-17500</v>
      </c>
      <c r="K24" s="6">
        <v>-17500</v>
      </c>
      <c r="L24" s="6">
        <v>-16666.666666666668</v>
      </c>
      <c r="M24" s="6">
        <v>-16666.666666666668</v>
      </c>
      <c r="N24" s="6">
        <v>-16666.666666666668</v>
      </c>
      <c r="P24" s="6">
        <f>SUM(C24:E24)</f>
        <v>-46500</v>
      </c>
      <c r="Q24" s="6">
        <f>SUM(F24:H24)</f>
        <v>-48000</v>
      </c>
      <c r="R24" s="6">
        <f>SUM(I24:K24)</f>
        <v>-52500</v>
      </c>
      <c r="S24" s="6">
        <f>SUM(L24:N24)</f>
        <v>-50000</v>
      </c>
      <c r="U24" s="6">
        <f>SUM(C24:N24)</f>
        <v>-196999.99999999997</v>
      </c>
    </row>
    <row r="26" spans="2:21" x14ac:dyDescent="0.5">
      <c r="B26" s="81" t="s">
        <v>35</v>
      </c>
      <c r="C26" s="79">
        <f t="shared" ref="C26:N26" si="4">C18+C21</f>
        <v>-30996.498579527259</v>
      </c>
      <c r="D26" s="79">
        <f t="shared" si="4"/>
        <v>-27019.732192448144</v>
      </c>
      <c r="E26" s="79">
        <f t="shared" si="4"/>
        <v>-21455.970314719831</v>
      </c>
      <c r="F26" s="79">
        <f t="shared" si="4"/>
        <v>-16417.350019557634</v>
      </c>
      <c r="G26" s="79">
        <f t="shared" si="4"/>
        <v>-10631.814592237046</v>
      </c>
      <c r="H26" s="79">
        <f t="shared" si="4"/>
        <v>-17695.58841449616</v>
      </c>
      <c r="I26" s="79">
        <f t="shared" si="4"/>
        <v>-12782.5621980289</v>
      </c>
      <c r="J26" s="79">
        <f t="shared" si="4"/>
        <v>-6604.8115874045179</v>
      </c>
      <c r="K26" s="79">
        <f t="shared" si="4"/>
        <v>1664.9043637925788</v>
      </c>
      <c r="L26" s="79">
        <f t="shared" si="4"/>
        <v>-3025.9826496725291</v>
      </c>
      <c r="M26" s="79">
        <f t="shared" si="4"/>
        <v>7304.2225862667692</v>
      </c>
      <c r="N26" s="79">
        <f t="shared" si="4"/>
        <v>15040.528528315292</v>
      </c>
      <c r="P26" s="79">
        <f>SUM(C26:E26)</f>
        <v>-79472.201086695233</v>
      </c>
      <c r="Q26" s="79">
        <f>SUM(F26:H26)</f>
        <v>-44744.75302629084</v>
      </c>
      <c r="R26" s="79">
        <f>SUM(I26:K26)</f>
        <v>-17722.469421640839</v>
      </c>
      <c r="S26" s="79">
        <f>SUM(L26:N26)</f>
        <v>19318.768464909532</v>
      </c>
      <c r="T26" s="1"/>
      <c r="U26" s="79">
        <f>SUM(C26:N26)</f>
        <v>-122620.6550697174</v>
      </c>
    </row>
    <row r="27" spans="2:21" x14ac:dyDescent="0.5">
      <c r="C27" s="5">
        <f t="shared" ref="C27:N27" si="5">C26/C11</f>
        <v>-0.40288651960919497</v>
      </c>
      <c r="D27" s="5">
        <f t="shared" si="5"/>
        <v>-0.33010779368100202</v>
      </c>
      <c r="E27" s="5">
        <f t="shared" si="5"/>
        <v>-0.24259378419552002</v>
      </c>
      <c r="F27" s="5">
        <f t="shared" si="5"/>
        <v>-0.17503257012739393</v>
      </c>
      <c r="G27" s="5">
        <f t="shared" si="5"/>
        <v>-0.10608457485046749</v>
      </c>
      <c r="H27" s="5">
        <f t="shared" si="5"/>
        <v>-0.1659659930602688</v>
      </c>
      <c r="I27" s="5">
        <f t="shared" si="5"/>
        <v>-0.1133699876678575</v>
      </c>
      <c r="J27" s="5">
        <f t="shared" si="5"/>
        <v>-5.4936530814761519E-2</v>
      </c>
      <c r="K27" s="5">
        <f t="shared" si="5"/>
        <v>1.2820320809319954E-2</v>
      </c>
      <c r="L27" s="5">
        <f t="shared" si="5"/>
        <v>-2.1936290371816762E-2</v>
      </c>
      <c r="M27" s="5">
        <f t="shared" si="5"/>
        <v>4.9593539109717102E-2</v>
      </c>
      <c r="N27" s="5">
        <f t="shared" si="5"/>
        <v>9.5883556619246621E-2</v>
      </c>
      <c r="P27" s="5">
        <f>P26/P11</f>
        <v>-0.32144876445406545</v>
      </c>
      <c r="Q27" s="5">
        <f>Q26/Q11</f>
        <v>-0.14883269934879689</v>
      </c>
      <c r="R27" s="5">
        <f>R26/R11</f>
        <v>-4.8843549335752599E-2</v>
      </c>
      <c r="S27" s="5">
        <f>S26/S11</f>
        <v>4.3698889779909725E-2</v>
      </c>
      <c r="T27" s="5"/>
      <c r="U27" s="5">
        <f>U26/U11</f>
        <v>-9.0642176450122749E-2</v>
      </c>
    </row>
    <row r="28" spans="2:21" x14ac:dyDescent="0.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21" x14ac:dyDescent="0.5">
      <c r="B29" s="80" t="s">
        <v>12</v>
      </c>
      <c r="C29" s="79">
        <f t="shared" ref="C29:N29" si="6">SUM(C30:C31)</f>
        <v>-102703.44665671822</v>
      </c>
      <c r="D29" s="79">
        <f t="shared" si="6"/>
        <v>-108568.57518029332</v>
      </c>
      <c r="E29" s="79">
        <f t="shared" si="6"/>
        <v>-114999.96042424384</v>
      </c>
      <c r="F29" s="79">
        <f t="shared" si="6"/>
        <v>-123208.26165100734</v>
      </c>
      <c r="G29" s="79">
        <f t="shared" si="6"/>
        <v>-130324.93117634475</v>
      </c>
      <c r="H29" s="79">
        <f t="shared" si="6"/>
        <v>-138962.67463000224</v>
      </c>
      <c r="I29" s="79">
        <f t="shared" si="6"/>
        <v>-141872.96240202582</v>
      </c>
      <c r="J29" s="79">
        <f t="shared" si="6"/>
        <v>-149723.59069543664</v>
      </c>
      <c r="K29" s="79">
        <f t="shared" si="6"/>
        <v>-158003.29823776038</v>
      </c>
      <c r="L29" s="79">
        <f t="shared" si="6"/>
        <v>-167202.55868961121</v>
      </c>
      <c r="M29" s="79">
        <f t="shared" si="6"/>
        <v>-177330.62913937884</v>
      </c>
      <c r="N29" s="79">
        <f t="shared" si="6"/>
        <v>-188489.22357073944</v>
      </c>
      <c r="P29" s="79">
        <f>SUM(C29:E29)</f>
        <v>-326271.98226125538</v>
      </c>
      <c r="Q29" s="79">
        <f>SUM(F29:H29)</f>
        <v>-392495.86745735432</v>
      </c>
      <c r="R29" s="79">
        <f>SUM(I29:K29)</f>
        <v>-449599.85133522283</v>
      </c>
      <c r="S29" s="79">
        <f>SUM(L29:N29)</f>
        <v>-533022.41139972955</v>
      </c>
      <c r="T29" s="1"/>
      <c r="U29" s="79">
        <f>SUM(C29:N29)</f>
        <v>-1701390.112453562</v>
      </c>
    </row>
    <row r="30" spans="2:21" x14ac:dyDescent="0.5">
      <c r="B30" s="87" t="s">
        <v>2</v>
      </c>
      <c r="C30" s="78">
        <v>-41081.37866268729</v>
      </c>
      <c r="D30" s="78">
        <v>-43427.430072117328</v>
      </c>
      <c r="E30" s="78">
        <v>-45999.984169697535</v>
      </c>
      <c r="F30" s="78">
        <v>-49283.304660402937</v>
      </c>
      <c r="G30" s="78">
        <v>-52129.972470537898</v>
      </c>
      <c r="H30" s="78">
        <v>-55585.069852000903</v>
      </c>
      <c r="I30" s="78">
        <v>-56280.183432208592</v>
      </c>
      <c r="J30" s="78">
        <v>-59394.482259346769</v>
      </c>
      <c r="K30" s="78">
        <v>-62678.994342252059</v>
      </c>
      <c r="L30" s="78">
        <v>-66328.287744639165</v>
      </c>
      <c r="M30" s="78">
        <v>-70346.034699918877</v>
      </c>
      <c r="N30" s="78">
        <v>-74772.584556987538</v>
      </c>
      <c r="P30" s="6">
        <f>SUM(C30:E30)</f>
        <v>-130508.79290450216</v>
      </c>
      <c r="Q30" s="6">
        <f>SUM(F30:H30)</f>
        <v>-156998.34698294173</v>
      </c>
      <c r="R30" s="6">
        <f>SUM(I30:K30)</f>
        <v>-178353.66003380742</v>
      </c>
      <c r="S30" s="6">
        <f>SUM(L30:N30)</f>
        <v>-211446.90700154557</v>
      </c>
      <c r="U30" s="6">
        <f>SUM(C30:N30)</f>
        <v>-677307.70692279702</v>
      </c>
    </row>
    <row r="31" spans="2:21" x14ac:dyDescent="0.5">
      <c r="B31" s="3" t="s">
        <v>1</v>
      </c>
      <c r="C31" s="6">
        <v>-61622.067994030935</v>
      </c>
      <c r="D31" s="6">
        <v>-65141.145108175988</v>
      </c>
      <c r="E31" s="6">
        <v>-68999.976254546302</v>
      </c>
      <c r="F31" s="6">
        <v>-73924.956990604405</v>
      </c>
      <c r="G31" s="6">
        <v>-78194.958705806843</v>
      </c>
      <c r="H31" s="6">
        <v>-83377.604778001347</v>
      </c>
      <c r="I31" s="6">
        <v>-85592.778969817227</v>
      </c>
      <c r="J31" s="6">
        <v>-90329.108436089882</v>
      </c>
      <c r="K31" s="6">
        <v>-95324.303895508332</v>
      </c>
      <c r="L31" s="6">
        <v>-100874.27094497206</v>
      </c>
      <c r="M31" s="6">
        <v>-106984.59443945995</v>
      </c>
      <c r="N31" s="6">
        <v>-113716.63901375189</v>
      </c>
      <c r="P31" s="6">
        <f>SUM(C31:E31)</f>
        <v>-195763.18935675322</v>
      </c>
      <c r="Q31" s="6">
        <f>SUM(F31:H31)</f>
        <v>-235497.52047441259</v>
      </c>
      <c r="R31" s="6">
        <f>SUM(I31:K31)</f>
        <v>-271246.19130141544</v>
      </c>
      <c r="S31" s="6">
        <f>SUM(L31:N31)</f>
        <v>-321575.5043981839</v>
      </c>
      <c r="U31" s="6">
        <f>SUM(C31:N31)</f>
        <v>-1024082.4055307651</v>
      </c>
    </row>
    <row r="32" spans="2:21" x14ac:dyDescent="0.5">
      <c r="B32" s="3" t="s">
        <v>11</v>
      </c>
      <c r="C32" s="5">
        <f>C30/C$11</f>
        <v>-0.53396784890695081</v>
      </c>
      <c r="D32" s="5">
        <f t="shared" ref="D32:N32" si="7">D30/D$11</f>
        <v>-0.53056532996834815</v>
      </c>
      <c r="E32" s="5">
        <f t="shared" si="7"/>
        <v>-0.52010279977900209</v>
      </c>
      <c r="F32" s="5">
        <f t="shared" si="7"/>
        <v>-0.52543092940124381</v>
      </c>
      <c r="G32" s="5">
        <f t="shared" si="7"/>
        <v>-0.52015447772589285</v>
      </c>
      <c r="H32" s="5">
        <f t="shared" si="7"/>
        <v>-0.52132944670856285</v>
      </c>
      <c r="I32" s="5">
        <f t="shared" si="7"/>
        <v>-0.49915530257604623</v>
      </c>
      <c r="J32" s="5">
        <f t="shared" si="7"/>
        <v>-0.49402269265180315</v>
      </c>
      <c r="K32" s="5">
        <f t="shared" si="7"/>
        <v>-0.4826492337630352</v>
      </c>
      <c r="L32" s="5">
        <f t="shared" si="7"/>
        <v>-0.48083440927504301</v>
      </c>
      <c r="M32" s="5">
        <f t="shared" si="7"/>
        <v>-0.47762904017510815</v>
      </c>
      <c r="N32" s="5">
        <f t="shared" si="7"/>
        <v>-0.47667615745285125</v>
      </c>
      <c r="P32" s="5">
        <f t="shared" ref="P32:S33" si="8">P30/P$11</f>
        <v>-0.52788131769219437</v>
      </c>
      <c r="Q32" s="5">
        <f t="shared" si="8"/>
        <v>-0.52221738180207911</v>
      </c>
      <c r="R32" s="5">
        <f t="shared" si="8"/>
        <v>-0.49154695013528032</v>
      </c>
      <c r="S32" s="5">
        <f t="shared" si="8"/>
        <v>-0.47829110329402313</v>
      </c>
      <c r="U32" s="5">
        <f>U30/U$11</f>
        <v>-0.50067131550568456</v>
      </c>
    </row>
    <row r="33" spans="2:21" x14ac:dyDescent="0.5">
      <c r="B33" s="3" t="s">
        <v>10</v>
      </c>
      <c r="C33" s="5">
        <f t="shared" ref="C33:N33" si="9">C31/C$11</f>
        <v>-0.80095177336042622</v>
      </c>
      <c r="D33" s="5">
        <f t="shared" si="9"/>
        <v>-0.79584799495252223</v>
      </c>
      <c r="E33" s="5">
        <f t="shared" si="9"/>
        <v>-0.78015419966850319</v>
      </c>
      <c r="F33" s="5">
        <f t="shared" si="9"/>
        <v>-0.78814639410186571</v>
      </c>
      <c r="G33" s="5">
        <f t="shared" si="9"/>
        <v>-0.78023171658883927</v>
      </c>
      <c r="H33" s="5">
        <f t="shared" si="9"/>
        <v>-0.78199417006284422</v>
      </c>
      <c r="I33" s="5">
        <f t="shared" si="9"/>
        <v>-0.75913202266773694</v>
      </c>
      <c r="J33" s="5">
        <f t="shared" si="9"/>
        <v>-0.75132617840795068</v>
      </c>
      <c r="K33" s="5">
        <f t="shared" si="9"/>
        <v>-0.73402904301461591</v>
      </c>
      <c r="L33" s="5">
        <f t="shared" si="9"/>
        <v>-0.73126899743912788</v>
      </c>
      <c r="M33" s="5">
        <f t="shared" si="9"/>
        <v>-0.72639416526631029</v>
      </c>
      <c r="N33" s="5">
        <f t="shared" si="9"/>
        <v>-0.72494498945954466</v>
      </c>
      <c r="P33" s="5">
        <f t="shared" si="8"/>
        <v>-0.79182197653829156</v>
      </c>
      <c r="Q33" s="5">
        <f t="shared" si="8"/>
        <v>-0.78332607270311871</v>
      </c>
      <c r="R33" s="5">
        <f t="shared" si="8"/>
        <v>-0.74756098666407211</v>
      </c>
      <c r="S33" s="5">
        <f t="shared" si="8"/>
        <v>-0.72740105292632684</v>
      </c>
      <c r="U33" s="5">
        <f>U31/U$11</f>
        <v>-0.75700996743826721</v>
      </c>
    </row>
    <row r="34" spans="2:21" x14ac:dyDescent="0.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21" x14ac:dyDescent="0.5">
      <c r="B35" s="80" t="s">
        <v>3</v>
      </c>
      <c r="C35" s="79">
        <f t="shared" ref="C35:N35" si="10">SUM(C29,C21,C18)</f>
        <v>-133699.94523624546</v>
      </c>
      <c r="D35" s="79">
        <f t="shared" si="10"/>
        <v>-135588.30737274146</v>
      </c>
      <c r="E35" s="79">
        <f t="shared" si="10"/>
        <v>-136455.93073896365</v>
      </c>
      <c r="F35" s="79">
        <f t="shared" si="10"/>
        <v>-139625.61167056498</v>
      </c>
      <c r="G35" s="79">
        <f t="shared" si="10"/>
        <v>-140956.74576858181</v>
      </c>
      <c r="H35" s="79">
        <f t="shared" si="10"/>
        <v>-156658.2630444984</v>
      </c>
      <c r="I35" s="79">
        <f t="shared" si="10"/>
        <v>-154655.52460005472</v>
      </c>
      <c r="J35" s="79">
        <f t="shared" si="10"/>
        <v>-156328.40228284115</v>
      </c>
      <c r="K35" s="79">
        <f t="shared" si="10"/>
        <v>-156338.39387396781</v>
      </c>
      <c r="L35" s="79">
        <f t="shared" si="10"/>
        <v>-170228.54133928369</v>
      </c>
      <c r="M35" s="79">
        <f t="shared" si="10"/>
        <v>-170026.40655311209</v>
      </c>
      <c r="N35" s="79">
        <f t="shared" si="10"/>
        <v>-173448.69504242417</v>
      </c>
      <c r="P35" s="79">
        <f>SUM(C35:E35)</f>
        <v>-405744.18334795057</v>
      </c>
      <c r="Q35" s="79">
        <f>SUM(F35:H35)</f>
        <v>-437240.62048364518</v>
      </c>
      <c r="R35" s="79">
        <f>SUM(I35:K35)</f>
        <v>-467322.32075686369</v>
      </c>
      <c r="S35" s="79">
        <f>SUM(L35:N35)</f>
        <v>-513703.64293481992</v>
      </c>
      <c r="U35" s="79">
        <f>SUM(C35:N35)</f>
        <v>-1824010.7675232792</v>
      </c>
    </row>
    <row r="36" spans="2:21" x14ac:dyDescent="0.5">
      <c r="C36" s="2">
        <f t="shared" ref="C36:N36" si="11">C35/C11</f>
        <v>-1.7378061418765718</v>
      </c>
      <c r="D36" s="2">
        <f t="shared" si="11"/>
        <v>-1.6565211186018725</v>
      </c>
      <c r="E36" s="2">
        <f t="shared" si="11"/>
        <v>-1.5428507836430252</v>
      </c>
      <c r="F36" s="2">
        <f t="shared" si="11"/>
        <v>-1.4886098936305034</v>
      </c>
      <c r="G36" s="2">
        <f t="shared" si="11"/>
        <v>-1.4064707691651999</v>
      </c>
      <c r="H36" s="2">
        <f t="shared" si="11"/>
        <v>-1.4692896098316757</v>
      </c>
      <c r="I36" s="2">
        <f t="shared" si="11"/>
        <v>-1.3716573129116407</v>
      </c>
      <c r="J36" s="2">
        <f t="shared" si="11"/>
        <v>-1.3002854018745151</v>
      </c>
      <c r="K36" s="2">
        <f t="shared" si="11"/>
        <v>-1.2038579559683311</v>
      </c>
      <c r="L36" s="2">
        <f t="shared" si="11"/>
        <v>-1.2340396970859873</v>
      </c>
      <c r="M36" s="2">
        <f t="shared" si="11"/>
        <v>-1.1544296663317015</v>
      </c>
      <c r="N36" s="2">
        <f t="shared" si="11"/>
        <v>-1.1057375902931494</v>
      </c>
      <c r="P36" s="5">
        <f>P35/P11</f>
        <v>-1.6411520586845512</v>
      </c>
      <c r="Q36" s="5">
        <f>Q35/Q11</f>
        <v>-1.4543761538539948</v>
      </c>
      <c r="R36" s="5">
        <f>R35/R11</f>
        <v>-1.2879514861351049</v>
      </c>
      <c r="S36" s="5">
        <f>S35/S11</f>
        <v>-1.1619932664404402</v>
      </c>
      <c r="U36" s="5">
        <f>U35/U11</f>
        <v>-1.3483234593940743</v>
      </c>
    </row>
    <row r="39" spans="2:21" x14ac:dyDescent="0.5">
      <c r="B39" s="3" t="s">
        <v>315</v>
      </c>
    </row>
    <row r="42" spans="2:21" x14ac:dyDescent="0.5">
      <c r="B42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6186F-16BA-47B5-A6EA-2E4A7C354C2C}">
  <sheetPr>
    <tabColor theme="7"/>
  </sheetPr>
  <dimension ref="B2:AS132"/>
  <sheetViews>
    <sheetView showGridLines="0" topLeftCell="A91" zoomScale="85" zoomScaleNormal="85" workbookViewId="0">
      <pane xSplit="3" topLeftCell="D1" activePane="topRight" state="frozen"/>
      <selection activeCell="AY18" sqref="AY18"/>
      <selection pane="topRight"/>
    </sheetView>
  </sheetViews>
  <sheetFormatPr defaultRowHeight="14.35" x14ac:dyDescent="0.5"/>
  <cols>
    <col min="3" max="3" width="24.05859375" bestFit="1" customWidth="1"/>
    <col min="4" max="4" width="10.46875" customWidth="1"/>
    <col min="5" max="5" width="9.234375" bestFit="1" customWidth="1"/>
    <col min="6" max="8" width="8.703125" bestFit="1" customWidth="1"/>
    <col min="9" max="9" width="9.9375" customWidth="1"/>
    <col min="10" max="10" width="10.3515625" customWidth="1"/>
    <col min="11" max="15" width="9.703125" bestFit="1" customWidth="1"/>
    <col min="16" max="20" width="9.8203125" bestFit="1" customWidth="1"/>
    <col min="23" max="23" width="9.41015625" bestFit="1" customWidth="1"/>
    <col min="24" max="24" width="9.1171875" customWidth="1"/>
    <col min="25" max="26" width="9.703125" bestFit="1" customWidth="1"/>
    <col min="27" max="27" width="10.41015625" customWidth="1"/>
  </cols>
  <sheetData>
    <row r="2" spans="2:27" s="72" customFormat="1" x14ac:dyDescent="0.5">
      <c r="B2" s="71" t="s">
        <v>160</v>
      </c>
    </row>
    <row r="3" spans="2:27" x14ac:dyDescent="0.5">
      <c r="B3" s="106" t="s">
        <v>307</v>
      </c>
    </row>
    <row r="4" spans="2:27" x14ac:dyDescent="0.5">
      <c r="B4" s="106" t="s">
        <v>300</v>
      </c>
    </row>
    <row r="5" spans="2:27" x14ac:dyDescent="0.5">
      <c r="B5" s="106" t="s">
        <v>301</v>
      </c>
    </row>
    <row r="6" spans="2:27" x14ac:dyDescent="0.5">
      <c r="B6" s="106" t="s">
        <v>308</v>
      </c>
    </row>
    <row r="7" spans="2:27" x14ac:dyDescent="0.5">
      <c r="B7" s="106" t="s">
        <v>302</v>
      </c>
    </row>
    <row r="8" spans="2:27" x14ac:dyDescent="0.5">
      <c r="B8" s="106"/>
    </row>
    <row r="9" spans="2:27" x14ac:dyDescent="0.5">
      <c r="B9" s="106" t="s">
        <v>306</v>
      </c>
    </row>
    <row r="10" spans="2:27" x14ac:dyDescent="0.5">
      <c r="B10" s="106"/>
    </row>
    <row r="11" spans="2:27" s="50" customFormat="1" x14ac:dyDescent="0.5">
      <c r="B11" s="51" t="s">
        <v>214</v>
      </c>
    </row>
    <row r="12" spans="2:27" x14ac:dyDescent="0.5">
      <c r="B12" s="106" t="s">
        <v>213</v>
      </c>
    </row>
    <row r="13" spans="2:27" x14ac:dyDescent="0.5">
      <c r="D13" s="7">
        <v>2019</v>
      </c>
      <c r="E13" s="1">
        <v>2020</v>
      </c>
      <c r="F13" s="1">
        <v>2020</v>
      </c>
      <c r="G13" s="1">
        <v>2020</v>
      </c>
      <c r="H13" s="1">
        <v>2020</v>
      </c>
      <c r="I13" s="1">
        <v>2021</v>
      </c>
      <c r="J13" s="1">
        <v>2021</v>
      </c>
      <c r="K13" s="1">
        <v>2021</v>
      </c>
      <c r="L13" s="1">
        <v>2021</v>
      </c>
      <c r="M13" s="1">
        <v>2022</v>
      </c>
      <c r="N13" s="1">
        <v>2022</v>
      </c>
      <c r="O13" s="1">
        <v>2022</v>
      </c>
      <c r="P13" s="1">
        <v>2022</v>
      </c>
      <c r="Q13" s="1">
        <v>2023</v>
      </c>
      <c r="R13" s="1">
        <v>2023</v>
      </c>
      <c r="S13" s="1">
        <v>2023</v>
      </c>
      <c r="T13" s="1">
        <v>2023</v>
      </c>
      <c r="X13" s="42">
        <v>2020</v>
      </c>
      <c r="Y13" s="42">
        <v>2021</v>
      </c>
      <c r="Z13" s="42">
        <v>2022</v>
      </c>
      <c r="AA13" s="42">
        <v>2023</v>
      </c>
    </row>
    <row r="14" spans="2:27" x14ac:dyDescent="0.5">
      <c r="D14" s="7" t="s">
        <v>26</v>
      </c>
      <c r="E14" s="1" t="s">
        <v>23</v>
      </c>
      <c r="F14" s="1" t="s">
        <v>24</v>
      </c>
      <c r="G14" s="1" t="s">
        <v>25</v>
      </c>
      <c r="H14" s="1" t="s">
        <v>26</v>
      </c>
      <c r="I14" s="1" t="s">
        <v>23</v>
      </c>
      <c r="J14" s="1" t="s">
        <v>24</v>
      </c>
      <c r="K14" s="1" t="s">
        <v>25</v>
      </c>
      <c r="L14" s="1" t="s">
        <v>26</v>
      </c>
      <c r="M14" s="1" t="s">
        <v>23</v>
      </c>
      <c r="N14" s="1" t="s">
        <v>24</v>
      </c>
      <c r="O14" s="1" t="s">
        <v>25</v>
      </c>
      <c r="P14" s="1" t="s">
        <v>26</v>
      </c>
      <c r="Q14" s="1" t="s">
        <v>23</v>
      </c>
      <c r="R14" s="1" t="s">
        <v>24</v>
      </c>
      <c r="S14" s="1" t="s">
        <v>25</v>
      </c>
      <c r="T14" s="1" t="s">
        <v>26</v>
      </c>
      <c r="W14" s="82">
        <v>2019</v>
      </c>
      <c r="X14" s="82" t="s">
        <v>133</v>
      </c>
      <c r="Y14" s="82" t="s">
        <v>134</v>
      </c>
      <c r="Z14" s="82" t="s">
        <v>135</v>
      </c>
      <c r="AA14" s="82" t="s">
        <v>136</v>
      </c>
    </row>
    <row r="15" spans="2:27" x14ac:dyDescent="0.5">
      <c r="C15" s="81" t="s">
        <v>121</v>
      </c>
      <c r="D15" s="38">
        <f>'4. Cohorts'!AY139*12</f>
        <v>1882349.2651247215</v>
      </c>
      <c r="E15" s="79">
        <f ca="1">E106</f>
        <v>2395781.2266594125</v>
      </c>
      <c r="F15" s="79">
        <f t="shared" ref="F15:P15" ca="1" si="0">F106</f>
        <v>3046994.2802835805</v>
      </c>
      <c r="G15" s="79">
        <f t="shared" ca="1" si="0"/>
        <v>3843085.9940193561</v>
      </c>
      <c r="H15" s="79">
        <f t="shared" ca="1" si="0"/>
        <v>4791349.7448780136</v>
      </c>
      <c r="I15" s="79">
        <f t="shared" ca="1" si="0"/>
        <v>5899280.1208737483</v>
      </c>
      <c r="J15" s="79">
        <f t="shared" ca="1" si="0"/>
        <v>7174578.4720691806</v>
      </c>
      <c r="K15" s="79">
        <f t="shared" ca="1" si="0"/>
        <v>8625158.6147641148</v>
      </c>
      <c r="L15" s="79">
        <f t="shared" ca="1" si="0"/>
        <v>10259152.693052478</v>
      </c>
      <c r="M15" s="79">
        <f t="shared" ca="1" si="0"/>
        <v>12084917.202088963</v>
      </c>
      <c r="N15" s="79">
        <f t="shared" ca="1" si="0"/>
        <v>14111039.177526629</v>
      </c>
      <c r="O15" s="79">
        <f t="shared" ca="1" si="0"/>
        <v>16346342.555709833</v>
      </c>
      <c r="P15" s="79">
        <f t="shared" ca="1" si="0"/>
        <v>18799894.709333308</v>
      </c>
      <c r="Q15" s="79">
        <f ca="1">Q106</f>
        <v>21481013.163408186</v>
      </c>
      <c r="R15" s="79">
        <f ca="1">R106</f>
        <v>24330871.4006189</v>
      </c>
      <c r="S15" s="79">
        <f ca="1">S106</f>
        <v>27355772.8637724</v>
      </c>
      <c r="T15" s="79">
        <f ca="1">T106</f>
        <v>30562194.896194845</v>
      </c>
      <c r="W15" s="79">
        <f>D15</f>
        <v>1882349.2651247215</v>
      </c>
      <c r="X15" s="79">
        <f ca="1">H15</f>
        <v>4791349.7448780136</v>
      </c>
      <c r="Y15" s="79">
        <f ca="1">L15</f>
        <v>10259152.693052478</v>
      </c>
      <c r="Z15" s="79">
        <f ca="1">P15</f>
        <v>18799894.709333308</v>
      </c>
      <c r="AA15" s="79">
        <f ca="1">T15</f>
        <v>30562194.896194845</v>
      </c>
    </row>
    <row r="16" spans="2:27" x14ac:dyDescent="0.5">
      <c r="C16" s="3" t="s">
        <v>161</v>
      </c>
      <c r="D16" s="3"/>
      <c r="E16" s="5">
        <f ca="1">E15/'1. Historical P&amp;L'!P9-1</f>
        <v>1.2573423051747645</v>
      </c>
      <c r="F16" s="5">
        <f ca="1">F15/'1. Historical P&amp;L'!Q9-1</f>
        <v>1.3814665917992208</v>
      </c>
      <c r="G16" s="5">
        <f ca="1">G15/'1. Historical P&amp;L'!R9-1</f>
        <v>1.4660873627649122</v>
      </c>
      <c r="H16" s="5">
        <f ca="1">H15/D15-1</f>
        <v>1.5454095229030447</v>
      </c>
      <c r="I16" s="5">
        <f t="shared" ref="I16:T16" ca="1" si="1">I15/E15-1</f>
        <v>1.4623617779572817</v>
      </c>
      <c r="J16" s="5">
        <f t="shared" ca="1" si="1"/>
        <v>1.3546412668032479</v>
      </c>
      <c r="K16" s="5">
        <f t="shared" ca="1" si="1"/>
        <v>1.2443314118358688</v>
      </c>
      <c r="L16" s="5">
        <f t="shared" ca="1" si="1"/>
        <v>1.1411821802446345</v>
      </c>
      <c r="M16" s="5">
        <f t="shared" ca="1" si="1"/>
        <v>1.0485410006770546</v>
      </c>
      <c r="N16" s="5">
        <f t="shared" ca="1" si="1"/>
        <v>0.96681090498365418</v>
      </c>
      <c r="O16" s="5">
        <f t="shared" ca="1" si="1"/>
        <v>0.89519326957407852</v>
      </c>
      <c r="P16" s="5">
        <f t="shared" ca="1" si="1"/>
        <v>0.83249974650096004</v>
      </c>
      <c r="Q16" s="5">
        <f t="shared" ca="1" si="1"/>
        <v>0.77750602707439653</v>
      </c>
      <c r="R16" s="5">
        <f t="shared" ca="1" si="1"/>
        <v>0.72424377074712321</v>
      </c>
      <c r="S16" s="5">
        <f t="shared" ca="1" si="1"/>
        <v>0.6735103140376153</v>
      </c>
      <c r="T16" s="5">
        <f t="shared" ca="1" si="1"/>
        <v>0.62565776929708439</v>
      </c>
      <c r="W16" s="6"/>
      <c r="X16" s="5">
        <f ca="1">X15/W15-1</f>
        <v>1.5454095229030447</v>
      </c>
      <c r="Y16" s="5">
        <f ca="1">Y15/X15-1</f>
        <v>1.1411821802446345</v>
      </c>
      <c r="Z16" s="5">
        <f ca="1">Z15/Y15-1</f>
        <v>0.83249974650096004</v>
      </c>
      <c r="AA16" s="5">
        <f ca="1">AA15/Z15-1</f>
        <v>0.62565776929708439</v>
      </c>
    </row>
    <row r="17" spans="3:45" x14ac:dyDescent="0.5">
      <c r="C17" s="3"/>
      <c r="D17" s="3"/>
      <c r="E17" s="1"/>
      <c r="F17" s="1"/>
      <c r="G17" s="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W17" s="6"/>
      <c r="X17" s="5"/>
      <c r="Y17" s="5"/>
      <c r="Z17" s="5"/>
      <c r="AA17" s="5"/>
    </row>
    <row r="18" spans="3:45" x14ac:dyDescent="0.5">
      <c r="C18" s="80" t="s">
        <v>15</v>
      </c>
      <c r="D18" s="38">
        <f>'1. Historical P&amp;L'!S11</f>
        <v>442088.31304888683</v>
      </c>
      <c r="E18" s="79">
        <f ca="1">E15/4</f>
        <v>598945.30666485312</v>
      </c>
      <c r="F18" s="79">
        <f t="shared" ref="F18:T18" ca="1" si="2">F15/4</f>
        <v>761748.57007089513</v>
      </c>
      <c r="G18" s="79">
        <f t="shared" ca="1" si="2"/>
        <v>960771.49850483902</v>
      </c>
      <c r="H18" s="79">
        <f t="shared" ca="1" si="2"/>
        <v>1197837.4362195034</v>
      </c>
      <c r="I18" s="79">
        <f t="shared" ca="1" si="2"/>
        <v>1474820.0302184371</v>
      </c>
      <c r="J18" s="79">
        <f t="shared" ca="1" si="2"/>
        <v>1793644.6180172951</v>
      </c>
      <c r="K18" s="79">
        <f t="shared" ca="1" si="2"/>
        <v>2156289.6536910287</v>
      </c>
      <c r="L18" s="79">
        <f t="shared" ca="1" si="2"/>
        <v>2564788.1732631195</v>
      </c>
      <c r="M18" s="79">
        <f t="shared" ca="1" si="2"/>
        <v>3021229.3005222408</v>
      </c>
      <c r="N18" s="79">
        <f t="shared" ca="1" si="2"/>
        <v>3527759.7943816571</v>
      </c>
      <c r="O18" s="79">
        <f t="shared" ca="1" si="2"/>
        <v>4086585.6389274583</v>
      </c>
      <c r="P18" s="79">
        <f t="shared" ca="1" si="2"/>
        <v>4699973.677333327</v>
      </c>
      <c r="Q18" s="79">
        <f t="shared" ca="1" si="2"/>
        <v>5370253.2908520466</v>
      </c>
      <c r="R18" s="79">
        <f t="shared" ca="1" si="2"/>
        <v>6082717.8501547249</v>
      </c>
      <c r="S18" s="79">
        <f t="shared" ca="1" si="2"/>
        <v>6838943.2159430999</v>
      </c>
      <c r="T18" s="79">
        <f t="shared" ca="1" si="2"/>
        <v>7640548.7240487114</v>
      </c>
      <c r="W18" s="79">
        <f>'1. Historical P&amp;L'!U11</f>
        <v>1352799.1038166576</v>
      </c>
      <c r="X18" s="79">
        <f ca="1">SUMIFS($E18:$T18, $E$13:$T$13, X$13)</f>
        <v>3519302.8114600908</v>
      </c>
      <c r="Y18" s="79">
        <f ca="1">SUMIFS($E18:$T18, $E$13:$T$13, Y$13)</f>
        <v>7989542.4751898805</v>
      </c>
      <c r="Z18" s="79">
        <f ca="1">SUMIFS($E18:$T18, $E$13:$T$13, Z$13)</f>
        <v>15335548.411164682</v>
      </c>
      <c r="AA18" s="79">
        <f ca="1">SUMIFS($E18:$T18, $E$13:$T$13, AA$13)</f>
        <v>25932463.080998585</v>
      </c>
    </row>
    <row r="19" spans="3:45" x14ac:dyDescent="0.5">
      <c r="D19" s="3"/>
      <c r="W19" s="6"/>
      <c r="X19" s="6"/>
      <c r="Y19" s="6"/>
      <c r="Z19" s="6"/>
      <c r="AA19" s="6"/>
    </row>
    <row r="20" spans="3:45" x14ac:dyDescent="0.5">
      <c r="C20" s="80" t="s">
        <v>16</v>
      </c>
      <c r="D20" s="38">
        <f>'1. Historical P&amp;L'!S13</f>
        <v>-88102.877917310674</v>
      </c>
      <c r="E20" s="79">
        <f ca="1">SUM(E21:E23)</f>
        <v>-119789.06133297062</v>
      </c>
      <c r="F20" s="79">
        <f t="shared" ref="F20:T20" ca="1" si="3">SUM(F21:F23)</f>
        <v>-150618.46726401791</v>
      </c>
      <c r="G20" s="79">
        <f t="shared" ca="1" si="3"/>
        <v>-187787.15652594581</v>
      </c>
      <c r="H20" s="79">
        <f t="shared" ca="1" si="3"/>
        <v>-231400.41381513129</v>
      </c>
      <c r="I20" s="79">
        <f t="shared" ca="1" si="3"/>
        <v>-281556.55122351972</v>
      </c>
      <c r="J20" s="79">
        <f t="shared" ca="1" si="3"/>
        <v>-338346.59839871695</v>
      </c>
      <c r="K20" s="79">
        <f t="shared" ca="1" si="3"/>
        <v>-401853.98091514612</v>
      </c>
      <c r="L20" s="79">
        <f t="shared" ca="1" si="3"/>
        <v>-472154.18644161953</v>
      </c>
      <c r="M20" s="79">
        <f t="shared" ca="1" si="3"/>
        <v>-549314.41827677074</v>
      </c>
      <c r="N20" s="79">
        <f t="shared" ca="1" si="3"/>
        <v>-633393.23580943362</v>
      </c>
      <c r="O20" s="79">
        <f t="shared" ca="1" si="3"/>
        <v>-724440.18144623097</v>
      </c>
      <c r="P20" s="79">
        <f t="shared" ca="1" si="3"/>
        <v>-822495.39353333227</v>
      </c>
      <c r="Q20" s="79">
        <f t="shared" ca="1" si="3"/>
        <v>-939794.32589910808</v>
      </c>
      <c r="R20" s="79">
        <f t="shared" ca="1" si="3"/>
        <v>-1064475.6237770768</v>
      </c>
      <c r="S20" s="79">
        <f t="shared" ca="1" si="3"/>
        <v>-1196815.0627900425</v>
      </c>
      <c r="T20" s="79">
        <f t="shared" ca="1" si="3"/>
        <v>-1337096.0267085244</v>
      </c>
      <c r="W20" s="79">
        <f>'1. Historical P&amp;L'!U13</f>
        <v>-277419.75888637471</v>
      </c>
      <c r="X20" s="79">
        <f t="shared" ref="X20:AA23" ca="1" si="4">SUMIFS($E20:$T20, $E$13:$T$13, X$13)</f>
        <v>-689595.09893806558</v>
      </c>
      <c r="Y20" s="79">
        <f t="shared" ca="1" si="4"/>
        <v>-1493911.3169790022</v>
      </c>
      <c r="Z20" s="79">
        <f t="shared" ca="1" si="4"/>
        <v>-2729643.2290657675</v>
      </c>
      <c r="AA20" s="79">
        <f t="shared" ca="1" si="4"/>
        <v>-4538181.0391747523</v>
      </c>
    </row>
    <row r="21" spans="3:45" x14ac:dyDescent="0.5">
      <c r="C21" s="3" t="s">
        <v>19</v>
      </c>
      <c r="D21" s="3"/>
      <c r="E21" s="6">
        <f t="shared" ref="E21:T21" ca="1" si="5">-E$18*E69</f>
        <v>-17968.359199945593</v>
      </c>
      <c r="F21" s="6">
        <f t="shared" ca="1" si="5"/>
        <v>-22506.20775209463</v>
      </c>
      <c r="G21" s="6">
        <f t="shared" ca="1" si="5"/>
        <v>-27949.716320140771</v>
      </c>
      <c r="H21" s="6">
        <f t="shared" ca="1" si="5"/>
        <v>-34301.708400831238</v>
      </c>
      <c r="I21" s="6">
        <f t="shared" ca="1" si="5"/>
        <v>-41563.109942519593</v>
      </c>
      <c r="J21" s="6">
        <f t="shared" ca="1" si="5"/>
        <v>-49732.873499570458</v>
      </c>
      <c r="K21" s="6">
        <f t="shared" ca="1" si="5"/>
        <v>-58807.899646118967</v>
      </c>
      <c r="L21" s="6">
        <f t="shared" ca="1" si="5"/>
        <v>-68782.955555692752</v>
      </c>
      <c r="M21" s="6">
        <f t="shared" ca="1" si="5"/>
        <v>-79650.59065013181</v>
      </c>
      <c r="N21" s="6">
        <f t="shared" ca="1" si="5"/>
        <v>-91401.049218070228</v>
      </c>
      <c r="O21" s="6">
        <f t="shared" ca="1" si="5"/>
        <v>-104022.17989997168</v>
      </c>
      <c r="P21" s="6">
        <f t="shared" ca="1" si="5"/>
        <v>-117499.34193333318</v>
      </c>
      <c r="Q21" s="6">
        <f t="shared" ca="1" si="5"/>
        <v>-134256.33227130116</v>
      </c>
      <c r="R21" s="6">
        <f t="shared" ca="1" si="5"/>
        <v>-152067.94625386814</v>
      </c>
      <c r="S21" s="6">
        <f t="shared" ca="1" si="5"/>
        <v>-170973.5803985775</v>
      </c>
      <c r="T21" s="6">
        <f t="shared" ca="1" si="5"/>
        <v>-191013.71810121779</v>
      </c>
      <c r="W21" s="6">
        <f>'1. Historical P&amp;L'!U14</f>
        <v>-41612.963832956193</v>
      </c>
      <c r="X21" s="6">
        <f t="shared" ca="1" si="4"/>
        <v>-102725.99167301223</v>
      </c>
      <c r="Y21" s="6">
        <f t="shared" ca="1" si="4"/>
        <v>-218886.83864390178</v>
      </c>
      <c r="Z21" s="6">
        <f t="shared" ca="1" si="4"/>
        <v>-392573.16170150694</v>
      </c>
      <c r="AA21" s="6">
        <f t="shared" ca="1" si="4"/>
        <v>-648311.57702496462</v>
      </c>
    </row>
    <row r="22" spans="3:45" x14ac:dyDescent="0.5">
      <c r="C22" s="3" t="s">
        <v>21</v>
      </c>
      <c r="D22" s="3"/>
      <c r="E22" s="6">
        <f t="shared" ref="E22:T22" ca="1" si="6">-E$18*E70</f>
        <v>-41926.171466539723</v>
      </c>
      <c r="F22" s="6">
        <f t="shared" ca="1" si="6"/>
        <v>-52629.901204898211</v>
      </c>
      <c r="G22" s="6">
        <f t="shared" ca="1" si="6"/>
        <v>-65507.147625329926</v>
      </c>
      <c r="H22" s="6">
        <f t="shared" ca="1" si="6"/>
        <v>-80581.791163857488</v>
      </c>
      <c r="I22" s="6">
        <f t="shared" ca="1" si="6"/>
        <v>-97874.420187223528</v>
      </c>
      <c r="J22" s="6">
        <f t="shared" ca="1" si="6"/>
        <v>-117402.19317931382</v>
      </c>
      <c r="K22" s="6">
        <f t="shared" ca="1" si="6"/>
        <v>-139178.69582914814</v>
      </c>
      <c r="L22" s="6">
        <f t="shared" ca="1" si="6"/>
        <v>-163213.7928440166</v>
      </c>
      <c r="M22" s="6">
        <f t="shared" ca="1" si="6"/>
        <v>-189513.4743054859</v>
      </c>
      <c r="N22" s="6">
        <f t="shared" ca="1" si="6"/>
        <v>-218079.69637995685</v>
      </c>
      <c r="O22" s="6">
        <f t="shared" ca="1" si="6"/>
        <v>-248910.21618921775</v>
      </c>
      <c r="P22" s="6">
        <f t="shared" ca="1" si="6"/>
        <v>-281998.42063999962</v>
      </c>
      <c r="Q22" s="6">
        <f t="shared" ca="1" si="6"/>
        <v>-322215.1974511228</v>
      </c>
      <c r="R22" s="6">
        <f t="shared" ca="1" si="6"/>
        <v>-364963.07100928348</v>
      </c>
      <c r="S22" s="6">
        <f t="shared" ca="1" si="6"/>
        <v>-410336.59295658598</v>
      </c>
      <c r="T22" s="6">
        <f t="shared" ca="1" si="6"/>
        <v>-458432.92344292265</v>
      </c>
      <c r="W22" s="6">
        <f>'1. Historical P&amp;L'!U15</f>
        <v>-97096.915610231139</v>
      </c>
      <c r="X22" s="6">
        <f t="shared" ca="1" si="4"/>
        <v>-240645.01146062533</v>
      </c>
      <c r="Y22" s="6">
        <f t="shared" ca="1" si="4"/>
        <v>-517669.10203970212</v>
      </c>
      <c r="Z22" s="6">
        <f t="shared" ca="1" si="4"/>
        <v>-938501.80751466006</v>
      </c>
      <c r="AA22" s="6">
        <f t="shared" ca="1" si="4"/>
        <v>-1555947.7848599148</v>
      </c>
    </row>
    <row r="23" spans="3:45" x14ac:dyDescent="0.5">
      <c r="C23" s="3" t="s">
        <v>20</v>
      </c>
      <c r="D23" s="3"/>
      <c r="E23" s="6">
        <f t="shared" ref="E23:T23" ca="1" si="7">-E$18*E71</f>
        <v>-59894.530666485312</v>
      </c>
      <c r="F23" s="6">
        <f t="shared" ca="1" si="7"/>
        <v>-75482.358307025061</v>
      </c>
      <c r="G23" s="6">
        <f t="shared" ca="1" si="7"/>
        <v>-94330.292580475099</v>
      </c>
      <c r="H23" s="6">
        <f t="shared" ca="1" si="7"/>
        <v>-116516.91425044258</v>
      </c>
      <c r="I23" s="6">
        <f t="shared" ca="1" si="7"/>
        <v>-142119.02109377662</v>
      </c>
      <c r="J23" s="6">
        <f t="shared" ca="1" si="7"/>
        <v>-171211.53171983268</v>
      </c>
      <c r="K23" s="6">
        <f t="shared" ca="1" si="7"/>
        <v>-203867.38543987903</v>
      </c>
      <c r="L23" s="6">
        <f t="shared" ca="1" si="7"/>
        <v>-240157.43804191018</v>
      </c>
      <c r="M23" s="6">
        <f t="shared" ca="1" si="7"/>
        <v>-280150.35332115309</v>
      </c>
      <c r="N23" s="6">
        <f t="shared" ca="1" si="7"/>
        <v>-323912.49021140655</v>
      </c>
      <c r="O23" s="6">
        <f t="shared" ca="1" si="7"/>
        <v>-371507.78535704146</v>
      </c>
      <c r="P23" s="6">
        <f t="shared" ca="1" si="7"/>
        <v>-422997.6309599994</v>
      </c>
      <c r="Q23" s="6">
        <f t="shared" ca="1" si="7"/>
        <v>-483322.79617668415</v>
      </c>
      <c r="R23" s="6">
        <f t="shared" ca="1" si="7"/>
        <v>-547444.60651392525</v>
      </c>
      <c r="S23" s="6">
        <f t="shared" ca="1" si="7"/>
        <v>-615504.88943487895</v>
      </c>
      <c r="T23" s="6">
        <f t="shared" ca="1" si="7"/>
        <v>-687649.38516438403</v>
      </c>
      <c r="W23" s="6">
        <f>'1. Historical P&amp;L'!U16</f>
        <v>-138709.87944318735</v>
      </c>
      <c r="X23" s="6">
        <f t="shared" ca="1" si="4"/>
        <v>-346224.09580442804</v>
      </c>
      <c r="Y23" s="6">
        <f t="shared" ca="1" si="4"/>
        <v>-757355.37629539846</v>
      </c>
      <c r="Z23" s="6">
        <f t="shared" ca="1" si="4"/>
        <v>-1398568.2598496005</v>
      </c>
      <c r="AA23" s="6">
        <f t="shared" ca="1" si="4"/>
        <v>-2333921.6772898724</v>
      </c>
    </row>
    <row r="24" spans="3:45" x14ac:dyDescent="0.5">
      <c r="C24" s="3" t="s">
        <v>168</v>
      </c>
      <c r="D24" s="204">
        <f>'1. Historical P&amp;L'!S13/'1. Historical P&amp;L'!S11</f>
        <v>-0.19928795970584301</v>
      </c>
      <c r="E24" s="77">
        <f ca="1">E20/E18</f>
        <v>-0.2</v>
      </c>
      <c r="F24" s="77">
        <f t="shared" ref="F24:T24" ca="1" si="8">F20/F18</f>
        <v>-0.19772727272727272</v>
      </c>
      <c r="G24" s="77">
        <f t="shared" ca="1" si="8"/>
        <v>-0.19545454545454546</v>
      </c>
      <c r="H24" s="77">
        <f t="shared" ca="1" si="8"/>
        <v>-0.19318181818181815</v>
      </c>
      <c r="I24" s="77">
        <f t="shared" ca="1" si="8"/>
        <v>-0.19090909090909086</v>
      </c>
      <c r="J24" s="77">
        <f t="shared" ca="1" si="8"/>
        <v>-0.18863636363636357</v>
      </c>
      <c r="K24" s="77">
        <f t="shared" ca="1" si="8"/>
        <v>-0.18636363636363629</v>
      </c>
      <c r="L24" s="77">
        <f t="shared" ca="1" si="8"/>
        <v>-0.184090909090909</v>
      </c>
      <c r="M24" s="77">
        <f t="shared" ca="1" si="8"/>
        <v>-0.18181818181818171</v>
      </c>
      <c r="N24" s="77">
        <f t="shared" ca="1" si="8"/>
        <v>-0.17954545454545448</v>
      </c>
      <c r="O24" s="77">
        <f t="shared" ca="1" si="8"/>
        <v>-0.17727272727272719</v>
      </c>
      <c r="P24" s="77">
        <f t="shared" ca="1" si="8"/>
        <v>-0.17500000000000002</v>
      </c>
      <c r="Q24" s="77">
        <f t="shared" ca="1" si="8"/>
        <v>-0.17499999999999999</v>
      </c>
      <c r="R24" s="77">
        <f t="shared" ca="1" si="8"/>
        <v>-0.17499999999999999</v>
      </c>
      <c r="S24" s="77">
        <f t="shared" ca="1" si="8"/>
        <v>-0.17499999999999999</v>
      </c>
      <c r="T24" s="77">
        <f t="shared" ca="1" si="8"/>
        <v>-0.17499999999999999</v>
      </c>
      <c r="U24" s="11"/>
      <c r="V24" s="11"/>
      <c r="W24" s="77">
        <f>W20/W18</f>
        <v>-0.2050709215460664</v>
      </c>
      <c r="X24" s="77">
        <f ca="1">X20/X18</f>
        <v>-0.19594650869271629</v>
      </c>
      <c r="Y24" s="77">
        <f ca="1">Y20/Y18</f>
        <v>-0.18698333748372714</v>
      </c>
      <c r="Z24" s="77">
        <f ca="1">Z20/Z18</f>
        <v>-0.17799449722179583</v>
      </c>
      <c r="AA24" s="77">
        <f ca="1">AA20/AA18</f>
        <v>-0.17499999999999999</v>
      </c>
    </row>
    <row r="25" spans="3:45" x14ac:dyDescent="0.5">
      <c r="D25" s="3"/>
      <c r="W25" s="6"/>
      <c r="X25" s="12"/>
      <c r="Y25" s="12"/>
      <c r="Z25" s="12"/>
      <c r="AA25" s="12"/>
      <c r="AH25">
        <v>1</v>
      </c>
      <c r="AI25">
        <v>2</v>
      </c>
      <c r="AJ25">
        <v>3</v>
      </c>
      <c r="AK25">
        <v>4</v>
      </c>
      <c r="AL25">
        <v>5</v>
      </c>
      <c r="AM25">
        <v>6</v>
      </c>
      <c r="AN25">
        <v>7</v>
      </c>
      <c r="AO25">
        <v>8</v>
      </c>
      <c r="AP25">
        <v>9</v>
      </c>
      <c r="AQ25">
        <v>10</v>
      </c>
      <c r="AR25">
        <v>11</v>
      </c>
      <c r="AS25">
        <v>12</v>
      </c>
    </row>
    <row r="26" spans="3:45" x14ac:dyDescent="0.5">
      <c r="C26" s="80" t="s">
        <v>166</v>
      </c>
      <c r="D26" s="38">
        <f>'1. Historical P&amp;L'!S18</f>
        <v>353985.43513157626</v>
      </c>
      <c r="E26" s="79">
        <f ca="1">E18+E20</f>
        <v>479156.2453318825</v>
      </c>
      <c r="F26" s="79">
        <f t="shared" ref="F26:T26" ca="1" si="9">F18+F20</f>
        <v>611130.10280687723</v>
      </c>
      <c r="G26" s="79">
        <f t="shared" ca="1" si="9"/>
        <v>772984.34197889315</v>
      </c>
      <c r="H26" s="79">
        <f t="shared" ca="1" si="9"/>
        <v>966437.02240437211</v>
      </c>
      <c r="I26" s="79">
        <f t="shared" ca="1" si="9"/>
        <v>1193263.4789949174</v>
      </c>
      <c r="J26" s="79">
        <f t="shared" ca="1" si="9"/>
        <v>1455298.0196185783</v>
      </c>
      <c r="K26" s="79">
        <f t="shared" ca="1" si="9"/>
        <v>1754435.6727758825</v>
      </c>
      <c r="L26" s="79">
        <f t="shared" ca="1" si="9"/>
        <v>2092633.9868215001</v>
      </c>
      <c r="M26" s="79">
        <f t="shared" ca="1" si="9"/>
        <v>2471914.8822454698</v>
      </c>
      <c r="N26" s="79">
        <f t="shared" ca="1" si="9"/>
        <v>2894366.5585722234</v>
      </c>
      <c r="O26" s="79">
        <f t="shared" ca="1" si="9"/>
        <v>3362145.4574812273</v>
      </c>
      <c r="P26" s="79">
        <f t="shared" ca="1" si="9"/>
        <v>3877478.2837999947</v>
      </c>
      <c r="Q26" s="79">
        <f t="shared" ca="1" si="9"/>
        <v>4430458.9649529383</v>
      </c>
      <c r="R26" s="79">
        <f t="shared" ca="1" si="9"/>
        <v>5018242.2263776483</v>
      </c>
      <c r="S26" s="79">
        <f t="shared" ca="1" si="9"/>
        <v>5642128.1531530572</v>
      </c>
      <c r="T26" s="79">
        <f t="shared" ca="1" si="9"/>
        <v>6303452.6973401867</v>
      </c>
      <c r="W26" s="79">
        <f>'1. Historical P&amp;L'!U18</f>
        <v>1075379.3449302826</v>
      </c>
      <c r="X26" s="79">
        <f ca="1">SUMIFS($E26:$T26, $E$13:$T$13, X$13)</f>
        <v>2829707.7125220252</v>
      </c>
      <c r="Y26" s="79">
        <f ca="1">SUMIFS($E26:$T26, $E$13:$T$13, Y$13)</f>
        <v>6495631.1582108773</v>
      </c>
      <c r="Z26" s="79">
        <f ca="1">SUMIFS($E26:$T26, $E$13:$T$13, Z$13)</f>
        <v>12605905.182098916</v>
      </c>
      <c r="AA26" s="79">
        <f ca="1">SUMIFS($E26:$T26, $E$13:$T$13, AA$13)</f>
        <v>21394282.04182383</v>
      </c>
      <c r="AE26" t="s">
        <v>31</v>
      </c>
      <c r="AH26" s="6">
        <v>100000</v>
      </c>
      <c r="AI26" s="6">
        <f>AH26+25000</f>
        <v>125000</v>
      </c>
      <c r="AJ26" s="6">
        <f t="shared" ref="AJ26:AS26" si="10">AI26+25000</f>
        <v>150000</v>
      </c>
      <c r="AK26" s="6">
        <f t="shared" si="10"/>
        <v>175000</v>
      </c>
      <c r="AL26" s="6">
        <f t="shared" si="10"/>
        <v>200000</v>
      </c>
      <c r="AM26" s="6">
        <f t="shared" si="10"/>
        <v>225000</v>
      </c>
      <c r="AN26" s="6">
        <f t="shared" si="10"/>
        <v>250000</v>
      </c>
      <c r="AO26" s="6">
        <f t="shared" si="10"/>
        <v>275000</v>
      </c>
      <c r="AP26" s="6">
        <f t="shared" si="10"/>
        <v>300000</v>
      </c>
      <c r="AQ26" s="6">
        <f t="shared" si="10"/>
        <v>325000</v>
      </c>
      <c r="AR26" s="6">
        <f t="shared" si="10"/>
        <v>350000</v>
      </c>
      <c r="AS26" s="6">
        <f t="shared" si="10"/>
        <v>375000</v>
      </c>
    </row>
    <row r="27" spans="3:45" s="3" customFormat="1" x14ac:dyDescent="0.5">
      <c r="C27" s="3" t="s">
        <v>165</v>
      </c>
      <c r="D27" s="204">
        <f>'1. Historical P&amp;L'!S19</f>
        <v>0.80071204029415721</v>
      </c>
      <c r="E27" s="76">
        <f ca="1">E26/E18</f>
        <v>0.8</v>
      </c>
      <c r="F27" s="76">
        <f t="shared" ref="F27:P27" ca="1" si="11">F26/F18</f>
        <v>0.80227272727272725</v>
      </c>
      <c r="G27" s="76">
        <f t="shared" ca="1" si="11"/>
        <v>0.80454545454545445</v>
      </c>
      <c r="H27" s="76">
        <f t="shared" ca="1" si="11"/>
        <v>0.80681818181818188</v>
      </c>
      <c r="I27" s="76">
        <f t="shared" ca="1" si="11"/>
        <v>0.80909090909090919</v>
      </c>
      <c r="J27" s="76">
        <f t="shared" ca="1" si="11"/>
        <v>0.8113636363636364</v>
      </c>
      <c r="K27" s="76">
        <f t="shared" ca="1" si="11"/>
        <v>0.81363636363636371</v>
      </c>
      <c r="L27" s="76">
        <f t="shared" ca="1" si="11"/>
        <v>0.81590909090909103</v>
      </c>
      <c r="M27" s="76">
        <f t="shared" ca="1" si="11"/>
        <v>0.81818181818181823</v>
      </c>
      <c r="N27" s="76">
        <f t="shared" ca="1" si="11"/>
        <v>0.82045454545454555</v>
      </c>
      <c r="O27" s="76">
        <f t="shared" ca="1" si="11"/>
        <v>0.82272727272727275</v>
      </c>
      <c r="P27" s="76">
        <f t="shared" ca="1" si="11"/>
        <v>0.82499999999999996</v>
      </c>
      <c r="Q27" s="76">
        <f ca="1">Q26/Q18</f>
        <v>0.82499999999999996</v>
      </c>
      <c r="R27" s="76">
        <f ca="1">R26/R18</f>
        <v>0.82500000000000007</v>
      </c>
      <c r="S27" s="76">
        <f ca="1">S26/S18</f>
        <v>0.82499999999999996</v>
      </c>
      <c r="T27" s="76">
        <f ca="1">T26/T18</f>
        <v>0.82499999999999996</v>
      </c>
      <c r="W27" s="76">
        <f>W26/W18</f>
        <v>0.79492907845393335</v>
      </c>
      <c r="X27" s="76">
        <f ca="1">X26/X18</f>
        <v>0.80405349130728365</v>
      </c>
      <c r="Y27" s="76">
        <f ca="1">Y26/Y18</f>
        <v>0.81301666251627269</v>
      </c>
      <c r="Z27" s="76">
        <f ca="1">Z26/Z18</f>
        <v>0.82200550277820428</v>
      </c>
      <c r="AA27" s="76">
        <f ca="1">AA26/AA18</f>
        <v>0.82499999999999996</v>
      </c>
    </row>
    <row r="28" spans="3:45" x14ac:dyDescent="0.5">
      <c r="D28" s="3"/>
      <c r="X28" s="6"/>
      <c r="Y28" s="6"/>
      <c r="Z28" s="6"/>
      <c r="AA28" s="6"/>
      <c r="AE28" t="s">
        <v>15</v>
      </c>
      <c r="AH28" s="6">
        <f ca="1">OFFSET(AH26,,-2)/12</f>
        <v>0</v>
      </c>
      <c r="AI28" s="6">
        <f t="shared" ref="AI28:AS28" ca="1" si="12">OFFSET(AI26,,-2)/12</f>
        <v>0</v>
      </c>
      <c r="AJ28" s="6">
        <f t="shared" ca="1" si="12"/>
        <v>8333.3333333333339</v>
      </c>
      <c r="AK28" s="6">
        <f t="shared" ca="1" si="12"/>
        <v>10416.666666666666</v>
      </c>
      <c r="AL28" s="6">
        <f t="shared" ca="1" si="12"/>
        <v>12500</v>
      </c>
      <c r="AM28" s="6">
        <f t="shared" ca="1" si="12"/>
        <v>14583.333333333334</v>
      </c>
      <c r="AN28" s="6">
        <f t="shared" ca="1" si="12"/>
        <v>16666.666666666668</v>
      </c>
      <c r="AO28" s="6">
        <f t="shared" ca="1" si="12"/>
        <v>18750</v>
      </c>
      <c r="AP28" s="6">
        <f t="shared" ca="1" si="12"/>
        <v>20833.333333333332</v>
      </c>
      <c r="AQ28" s="6">
        <f t="shared" ca="1" si="12"/>
        <v>22916.666666666668</v>
      </c>
      <c r="AR28" s="6">
        <f t="shared" ca="1" si="12"/>
        <v>25000</v>
      </c>
      <c r="AS28" s="6">
        <f t="shared" ca="1" si="12"/>
        <v>27083.333333333332</v>
      </c>
    </row>
    <row r="29" spans="3:45" x14ac:dyDescent="0.5">
      <c r="C29" s="80" t="s">
        <v>22</v>
      </c>
      <c r="D29" s="38">
        <f>'1. Historical P&amp;L'!S21</f>
        <v>-334666.66666666669</v>
      </c>
      <c r="E29" s="79">
        <f>SUM(E30:E32)</f>
        <v>-402976.19047619053</v>
      </c>
      <c r="F29" s="79">
        <f t="shared" ref="F29:T29" si="13">SUM(F30:F32)</f>
        <v>-483571.42857142858</v>
      </c>
      <c r="G29" s="79">
        <f t="shared" si="13"/>
        <v>-564166.66666666674</v>
      </c>
      <c r="H29" s="79">
        <f t="shared" si="13"/>
        <v>-644761.90476190473</v>
      </c>
      <c r="I29" s="79">
        <f t="shared" si="13"/>
        <v>-725357.14285714284</v>
      </c>
      <c r="J29" s="79">
        <f t="shared" si="13"/>
        <v>-805952.38095238106</v>
      </c>
      <c r="K29" s="79">
        <f t="shared" si="13"/>
        <v>-886547.61904761894</v>
      </c>
      <c r="L29" s="79">
        <f t="shared" si="13"/>
        <v>-967142.85714285716</v>
      </c>
      <c r="M29" s="79">
        <f t="shared" si="13"/>
        <v>-1047738.0952380954</v>
      </c>
      <c r="N29" s="79">
        <f t="shared" si="13"/>
        <v>-1128333.3333333335</v>
      </c>
      <c r="O29" s="79">
        <f t="shared" si="13"/>
        <v>-1208928.5714285714</v>
      </c>
      <c r="P29" s="79">
        <f t="shared" si="13"/>
        <v>-1289523.8095238095</v>
      </c>
      <c r="Q29" s="79">
        <f t="shared" si="13"/>
        <v>-1329821.4285714286</v>
      </c>
      <c r="R29" s="79">
        <f t="shared" si="13"/>
        <v>-1370119.0476190478</v>
      </c>
      <c r="S29" s="79">
        <f t="shared" si="13"/>
        <v>-1410416.6666666665</v>
      </c>
      <c r="T29" s="79">
        <f t="shared" si="13"/>
        <v>-1450714.2857142857</v>
      </c>
      <c r="W29" s="79">
        <f>'1. Historical P&amp;L'!U21</f>
        <v>-1198000.0000000002</v>
      </c>
      <c r="X29" s="79">
        <f t="shared" ref="X29:AA32" si="14">SUMIFS($E29:$T29, $E$13:$T$13, X$13)</f>
        <v>-2095476.1904761908</v>
      </c>
      <c r="Y29" s="79">
        <f t="shared" si="14"/>
        <v>-3385000</v>
      </c>
      <c r="Z29" s="79">
        <f t="shared" si="14"/>
        <v>-4674523.8095238097</v>
      </c>
      <c r="AA29" s="79">
        <f t="shared" si="14"/>
        <v>-5561071.4285714291</v>
      </c>
    </row>
    <row r="30" spans="3:45" x14ac:dyDescent="0.5">
      <c r="C30" s="3" t="s">
        <v>17</v>
      </c>
      <c r="D30" s="3"/>
      <c r="E30" s="6">
        <f t="shared" ref="E30:T30" si="15">-E101*$D$89/4</f>
        <v>-250000</v>
      </c>
      <c r="F30" s="6">
        <f t="shared" si="15"/>
        <v>-300000</v>
      </c>
      <c r="G30" s="6">
        <f t="shared" si="15"/>
        <v>-350000</v>
      </c>
      <c r="H30" s="6">
        <f t="shared" si="15"/>
        <v>-400000</v>
      </c>
      <c r="I30" s="6">
        <f t="shared" si="15"/>
        <v>-450000</v>
      </c>
      <c r="J30" s="6">
        <f t="shared" si="15"/>
        <v>-500000</v>
      </c>
      <c r="K30" s="6">
        <f t="shared" si="15"/>
        <v>-550000</v>
      </c>
      <c r="L30" s="6">
        <f t="shared" si="15"/>
        <v>-600000</v>
      </c>
      <c r="M30" s="6">
        <f t="shared" si="15"/>
        <v>-650000</v>
      </c>
      <c r="N30" s="6">
        <f t="shared" si="15"/>
        <v>-700000</v>
      </c>
      <c r="O30" s="6">
        <f t="shared" si="15"/>
        <v>-750000</v>
      </c>
      <c r="P30" s="6">
        <f t="shared" si="15"/>
        <v>-800000</v>
      </c>
      <c r="Q30" s="6">
        <f t="shared" si="15"/>
        <v>-825000</v>
      </c>
      <c r="R30" s="6">
        <f t="shared" si="15"/>
        <v>-850000</v>
      </c>
      <c r="S30" s="6">
        <f t="shared" si="15"/>
        <v>-875000</v>
      </c>
      <c r="T30" s="6">
        <f t="shared" si="15"/>
        <v>-900000</v>
      </c>
      <c r="W30" s="6">
        <f>'1. Historical P&amp;L'!U22</f>
        <v>-683333.33333333314</v>
      </c>
      <c r="X30" s="6">
        <f t="shared" si="14"/>
        <v>-1300000</v>
      </c>
      <c r="Y30" s="6">
        <f t="shared" si="14"/>
        <v>-2100000</v>
      </c>
      <c r="Z30" s="6">
        <f t="shared" si="14"/>
        <v>-2900000</v>
      </c>
      <c r="AA30" s="6">
        <f t="shared" si="14"/>
        <v>-3450000</v>
      </c>
    </row>
    <row r="31" spans="3:45" x14ac:dyDescent="0.5">
      <c r="C31" s="3" t="s">
        <v>9</v>
      </c>
      <c r="D31" s="3"/>
      <c r="E31" s="6">
        <f t="shared" ref="E31:T31" si="16">-(E82*$D$90/4)*(1+E$85)</f>
        <v>-108333.33333333334</v>
      </c>
      <c r="F31" s="6">
        <f t="shared" si="16"/>
        <v>-130000</v>
      </c>
      <c r="G31" s="6">
        <f t="shared" si="16"/>
        <v>-151666.66666666669</v>
      </c>
      <c r="H31" s="6">
        <f t="shared" si="16"/>
        <v>-173333.33333333331</v>
      </c>
      <c r="I31" s="6">
        <f t="shared" si="16"/>
        <v>-195000</v>
      </c>
      <c r="J31" s="6">
        <f t="shared" si="16"/>
        <v>-216666.66666666669</v>
      </c>
      <c r="K31" s="6">
        <f t="shared" si="16"/>
        <v>-238333.33333333331</v>
      </c>
      <c r="L31" s="6">
        <f t="shared" si="16"/>
        <v>-260000</v>
      </c>
      <c r="M31" s="6">
        <f t="shared" si="16"/>
        <v>-281666.66666666669</v>
      </c>
      <c r="N31" s="6">
        <f t="shared" si="16"/>
        <v>-303333.33333333337</v>
      </c>
      <c r="O31" s="6">
        <f t="shared" si="16"/>
        <v>-325000</v>
      </c>
      <c r="P31" s="6">
        <f t="shared" si="16"/>
        <v>-346666.66666666663</v>
      </c>
      <c r="Q31" s="6">
        <f t="shared" si="16"/>
        <v>-357500</v>
      </c>
      <c r="R31" s="6">
        <f t="shared" si="16"/>
        <v>-368333.33333333337</v>
      </c>
      <c r="S31" s="6">
        <f t="shared" si="16"/>
        <v>-379166.66666666663</v>
      </c>
      <c r="T31" s="6">
        <f t="shared" si="16"/>
        <v>-390000</v>
      </c>
      <c r="W31" s="6">
        <f>'1. Historical P&amp;L'!U23</f>
        <v>-317666.66666666663</v>
      </c>
      <c r="X31" s="6">
        <f t="shared" si="14"/>
        <v>-563333.33333333326</v>
      </c>
      <c r="Y31" s="6">
        <f t="shared" si="14"/>
        <v>-910000</v>
      </c>
      <c r="Z31" s="6">
        <f t="shared" si="14"/>
        <v>-1256666.6666666665</v>
      </c>
      <c r="AA31" s="6">
        <f t="shared" si="14"/>
        <v>-1495000</v>
      </c>
    </row>
    <row r="32" spans="3:45" x14ac:dyDescent="0.5">
      <c r="C32" s="3" t="s">
        <v>18</v>
      </c>
      <c r="D32" s="3"/>
      <c r="E32" s="6">
        <f t="shared" ref="E32:T32" si="17">-E83*$D$91/4</f>
        <v>-44642.857142857145</v>
      </c>
      <c r="F32" s="6">
        <f t="shared" si="17"/>
        <v>-53571.428571428572</v>
      </c>
      <c r="G32" s="6">
        <f t="shared" si="17"/>
        <v>-62500</v>
      </c>
      <c r="H32" s="6">
        <f t="shared" si="17"/>
        <v>-71428.571428571435</v>
      </c>
      <c r="I32" s="6">
        <f t="shared" si="17"/>
        <v>-80357.142857142855</v>
      </c>
      <c r="J32" s="6">
        <f t="shared" si="17"/>
        <v>-89285.71428571429</v>
      </c>
      <c r="K32" s="6">
        <f t="shared" si="17"/>
        <v>-98214.285714285725</v>
      </c>
      <c r="L32" s="6">
        <f t="shared" si="17"/>
        <v>-107142.85714285714</v>
      </c>
      <c r="M32" s="6">
        <f t="shared" si="17"/>
        <v>-116071.42857142858</v>
      </c>
      <c r="N32" s="6">
        <f t="shared" si="17"/>
        <v>-125000</v>
      </c>
      <c r="O32" s="6">
        <f t="shared" si="17"/>
        <v>-133928.57142857145</v>
      </c>
      <c r="P32" s="6">
        <f t="shared" si="17"/>
        <v>-142857.14285714287</v>
      </c>
      <c r="Q32" s="6">
        <f t="shared" si="17"/>
        <v>-147321.42857142858</v>
      </c>
      <c r="R32" s="6">
        <f t="shared" si="17"/>
        <v>-151785.71428571429</v>
      </c>
      <c r="S32" s="6">
        <f t="shared" si="17"/>
        <v>-156250</v>
      </c>
      <c r="T32" s="6">
        <f t="shared" si="17"/>
        <v>-160714.28571428571</v>
      </c>
      <c r="W32" s="6">
        <f>'1. Historical P&amp;L'!U24</f>
        <v>-196999.99999999997</v>
      </c>
      <c r="X32" s="6">
        <f t="shared" si="14"/>
        <v>-232142.85714285716</v>
      </c>
      <c r="Y32" s="6">
        <f t="shared" si="14"/>
        <v>-375000.00000000006</v>
      </c>
      <c r="Z32" s="6">
        <f t="shared" si="14"/>
        <v>-517857.14285714284</v>
      </c>
      <c r="AA32" s="6">
        <f t="shared" si="14"/>
        <v>-616071.42857142852</v>
      </c>
    </row>
    <row r="33" spans="2:27" x14ac:dyDescent="0.5">
      <c r="C33" s="3" t="s">
        <v>167</v>
      </c>
      <c r="D33" s="204">
        <f>'1. Historical P&amp;L'!S21/'1. Historical P&amp;L'!S11</f>
        <v>-0.75701315051424733</v>
      </c>
      <c r="E33" s="77">
        <f ca="1">E29/E18</f>
        <v>-0.67280966390756036</v>
      </c>
      <c r="F33" s="77">
        <f t="shared" ref="F33:T33" ca="1" si="18">F29/F18</f>
        <v>-0.63481763874715658</v>
      </c>
      <c r="G33" s="77">
        <f t="shared" ca="1" si="18"/>
        <v>-0.58720170981823239</v>
      </c>
      <c r="H33" s="77">
        <f t="shared" ca="1" si="18"/>
        <v>-0.53827162623739555</v>
      </c>
      <c r="I33" s="77">
        <f t="shared" ca="1" si="18"/>
        <v>-0.49182756403824368</v>
      </c>
      <c r="J33" s="77">
        <f t="shared" ca="1" si="18"/>
        <v>-0.44933783027949281</v>
      </c>
      <c r="K33" s="77">
        <f t="shared" ca="1" si="18"/>
        <v>-0.41114495797448691</v>
      </c>
      <c r="L33" s="77">
        <f t="shared" ca="1" si="18"/>
        <v>-0.37708488647324978</v>
      </c>
      <c r="M33" s="77">
        <f t="shared" ca="1" si="18"/>
        <v>-0.3467919813491106</v>
      </c>
      <c r="N33" s="77">
        <f t="shared" ca="1" si="18"/>
        <v>-0.31984415014036033</v>
      </c>
      <c r="O33" s="77">
        <f t="shared" ca="1" si="18"/>
        <v>-0.29582851755576073</v>
      </c>
      <c r="P33" s="77">
        <f t="shared" ca="1" si="18"/>
        <v>-0.27436830460196537</v>
      </c>
      <c r="Q33" s="77">
        <f t="shared" ca="1" si="18"/>
        <v>-0.24762731970886956</v>
      </c>
      <c r="R33" s="77">
        <f t="shared" ca="1" si="18"/>
        <v>-0.22524783844514445</v>
      </c>
      <c r="S33" s="77">
        <f t="shared" ca="1" si="18"/>
        <v>-0.20623313019746548</v>
      </c>
      <c r="T33" s="77">
        <f t="shared" ca="1" si="18"/>
        <v>-0.18987043183798388</v>
      </c>
      <c r="U33" s="11"/>
      <c r="V33" s="11"/>
      <c r="W33" s="77">
        <f>W29/W18</f>
        <v>-0.8855712549040563</v>
      </c>
      <c r="X33" s="77">
        <f ca="1">X29/X18</f>
        <v>-0.5954236684756371</v>
      </c>
      <c r="Y33" s="77">
        <f ca="1">Y29/Y18</f>
        <v>-0.42367882898320181</v>
      </c>
      <c r="Z33" s="77">
        <f ca="1">Z29/Z18</f>
        <v>-0.30481621420989635</v>
      </c>
      <c r="AA33" s="77">
        <f ca="1">AA29/AA18</f>
        <v>-0.21444439778827551</v>
      </c>
    </row>
    <row r="34" spans="2:27" x14ac:dyDescent="0.5">
      <c r="D34" s="3"/>
      <c r="X34" s="6"/>
      <c r="Y34" s="6"/>
      <c r="Z34" s="6"/>
      <c r="AA34" s="6"/>
    </row>
    <row r="35" spans="2:27" x14ac:dyDescent="0.5">
      <c r="C35" s="81" t="s">
        <v>35</v>
      </c>
      <c r="D35" s="38">
        <f>'1. Historical P&amp;L'!S26</f>
        <v>19318.768464909532</v>
      </c>
      <c r="E35" s="79">
        <f ca="1">E26+E29</f>
        <v>76180.054855691968</v>
      </c>
      <c r="F35" s="79">
        <f t="shared" ref="F35:T35" ca="1" si="19">F26+F29</f>
        <v>127558.67423544865</v>
      </c>
      <c r="G35" s="79">
        <f t="shared" ca="1" si="19"/>
        <v>208817.67531222641</v>
      </c>
      <c r="H35" s="79">
        <f t="shared" ca="1" si="19"/>
        <v>321675.11764246738</v>
      </c>
      <c r="I35" s="79">
        <f t="shared" ca="1" si="19"/>
        <v>467906.33613777452</v>
      </c>
      <c r="J35" s="79">
        <f t="shared" ca="1" si="19"/>
        <v>649345.63866619719</v>
      </c>
      <c r="K35" s="79">
        <f t="shared" ca="1" si="19"/>
        <v>867888.05372826359</v>
      </c>
      <c r="L35" s="79">
        <f t="shared" ca="1" si="19"/>
        <v>1125491.1296786428</v>
      </c>
      <c r="M35" s="79">
        <f t="shared" ca="1" si="19"/>
        <v>1424176.7870073745</v>
      </c>
      <c r="N35" s="79">
        <f t="shared" ca="1" si="19"/>
        <v>1766033.2252388899</v>
      </c>
      <c r="O35" s="79">
        <f t="shared" ca="1" si="19"/>
        <v>2153216.886052656</v>
      </c>
      <c r="P35" s="79">
        <f t="shared" ca="1" si="19"/>
        <v>2587954.474276185</v>
      </c>
      <c r="Q35" s="79">
        <f t="shared" ca="1" si="19"/>
        <v>3100637.5363815096</v>
      </c>
      <c r="R35" s="79">
        <f t="shared" ca="1" si="19"/>
        <v>3648123.1787586007</v>
      </c>
      <c r="S35" s="79">
        <f t="shared" ca="1" si="19"/>
        <v>4231711.4864863902</v>
      </c>
      <c r="T35" s="79">
        <f t="shared" ca="1" si="19"/>
        <v>4852738.4116259012</v>
      </c>
      <c r="W35" s="79">
        <f>'1. Historical P&amp;L'!U26</f>
        <v>-122620.6550697174</v>
      </c>
      <c r="X35" s="79">
        <f ca="1">SUMIFS($E35:$T35, $E$13:$T$13, X$13)</f>
        <v>734231.52204583446</v>
      </c>
      <c r="Y35" s="79">
        <f ca="1">SUMIFS($E35:$T35, $E$13:$T$13, Y$13)</f>
        <v>3110631.1582108783</v>
      </c>
      <c r="Z35" s="79">
        <f ca="1">SUMIFS($E35:$T35, $E$13:$T$13, Z$13)</f>
        <v>7931381.3725751052</v>
      </c>
      <c r="AA35" s="79">
        <f ca="1">SUMIFS($E35:$T35, $E$13:$T$13, AA$13)</f>
        <v>15833210.613252401</v>
      </c>
    </row>
    <row r="36" spans="2:27" s="3" customFormat="1" x14ac:dyDescent="0.5">
      <c r="C36" s="3" t="s">
        <v>164</v>
      </c>
      <c r="D36" s="204">
        <f>'1. Historical P&amp;L'!S27</f>
        <v>4.3698889779909725E-2</v>
      </c>
      <c r="E36" s="77">
        <f ca="1">E35/E18</f>
        <v>0.1271903360924396</v>
      </c>
      <c r="F36" s="77">
        <f t="shared" ref="F36:T36" ca="1" si="20">F35/F18</f>
        <v>0.1674550885255707</v>
      </c>
      <c r="G36" s="77">
        <f t="shared" ca="1" si="20"/>
        <v>0.21734374472722212</v>
      </c>
      <c r="H36" s="77">
        <f t="shared" ca="1" si="20"/>
        <v>0.26854655558078627</v>
      </c>
      <c r="I36" s="77">
        <f t="shared" ca="1" si="20"/>
        <v>0.31726334505266546</v>
      </c>
      <c r="J36" s="77">
        <f t="shared" ca="1" si="20"/>
        <v>0.36202580608414364</v>
      </c>
      <c r="K36" s="77">
        <f t="shared" ca="1" si="20"/>
        <v>0.40249140566187674</v>
      </c>
      <c r="L36" s="77">
        <f t="shared" ca="1" si="20"/>
        <v>0.43882420443584119</v>
      </c>
      <c r="M36" s="77">
        <f t="shared" ca="1" si="20"/>
        <v>0.47138983683270763</v>
      </c>
      <c r="N36" s="77">
        <f t="shared" ca="1" si="20"/>
        <v>0.50061039531418516</v>
      </c>
      <c r="O36" s="77">
        <f t="shared" ca="1" si="20"/>
        <v>0.52689875517151208</v>
      </c>
      <c r="P36" s="77">
        <f t="shared" ca="1" si="20"/>
        <v>0.55063169539803458</v>
      </c>
      <c r="Q36" s="77">
        <f t="shared" ca="1" si="20"/>
        <v>0.57737268029113042</v>
      </c>
      <c r="R36" s="77">
        <f t="shared" ca="1" si="20"/>
        <v>0.59975216155485567</v>
      </c>
      <c r="S36" s="77">
        <f t="shared" ca="1" si="20"/>
        <v>0.61876686980253448</v>
      </c>
      <c r="T36" s="77">
        <f t="shared" ca="1" si="20"/>
        <v>0.63512956816201616</v>
      </c>
      <c r="W36" s="77">
        <f>W35/W18</f>
        <v>-9.0642176450122749E-2</v>
      </c>
      <c r="X36" s="77">
        <f ca="1">X35/X18</f>
        <v>0.20862982283164658</v>
      </c>
      <c r="Y36" s="77">
        <f ca="1">Y35/Y18</f>
        <v>0.38933783353307105</v>
      </c>
      <c r="Z36" s="77">
        <f ca="1">Z35/Z18</f>
        <v>0.51718928856830781</v>
      </c>
      <c r="AA36" s="77">
        <f ca="1">AA35/AA18</f>
        <v>0.61055560221172445</v>
      </c>
    </row>
    <row r="37" spans="2:27" x14ac:dyDescent="0.5">
      <c r="D37" s="3"/>
      <c r="X37" s="6"/>
      <c r="Y37" s="6"/>
      <c r="Z37" s="6"/>
      <c r="AA37" s="6"/>
    </row>
    <row r="38" spans="2:27" x14ac:dyDescent="0.5">
      <c r="C38" s="80" t="s">
        <v>12</v>
      </c>
      <c r="D38" s="38">
        <f>'1. Historical P&amp;L'!S29</f>
        <v>-533022.41139972955</v>
      </c>
      <c r="E38" s="79">
        <f ca="1">SUM(E39:E40)</f>
        <v>-479882.80237004638</v>
      </c>
      <c r="F38" s="79">
        <f t="shared" ref="F38:T38" ca="1" si="21">SUM(F39:F40)</f>
        <v>-576360.54620917165</v>
      </c>
      <c r="G38" s="79">
        <f t="shared" ca="1" si="21"/>
        <v>-687861.11083954875</v>
      </c>
      <c r="H38" s="79">
        <f t="shared" ca="1" si="21"/>
        <v>-813722.9632758724</v>
      </c>
      <c r="I38" s="79">
        <f t="shared" ca="1" si="21"/>
        <v>-953481.00758060208</v>
      </c>
      <c r="J38" s="79">
        <f t="shared" ca="1" si="21"/>
        <v>-1106821.5005513192</v>
      </c>
      <c r="K38" s="79">
        <f t="shared" ca="1" si="21"/>
        <v>-1273545.6155933803</v>
      </c>
      <c r="L38" s="79">
        <f t="shared" ca="1" si="21"/>
        <v>-1453542.0824032482</v>
      </c>
      <c r="M38" s="79">
        <f t="shared" ca="1" si="21"/>
        <v>-1646767.1610805583</v>
      </c>
      <c r="N38" s="79">
        <f t="shared" ca="1" si="21"/>
        <v>-1853230.0557453658</v>
      </c>
      <c r="O38" s="79">
        <f t="shared" ca="1" si="21"/>
        <v>-2072982.2390021689</v>
      </c>
      <c r="P38" s="79">
        <f t="shared" ca="1" si="21"/>
        <v>-2306109.5658717752</v>
      </c>
      <c r="Q38" s="79">
        <f t="shared" ca="1" si="21"/>
        <v>-2552726.38329054</v>
      </c>
      <c r="R38" s="79">
        <f t="shared" ca="1" si="21"/>
        <v>-2806959.1731981393</v>
      </c>
      <c r="S38" s="79">
        <f t="shared" ca="1" si="21"/>
        <v>-3069170.5028230823</v>
      </c>
      <c r="T38" s="79">
        <f t="shared" ca="1" si="21"/>
        <v>-3339691.0340168113</v>
      </c>
      <c r="W38" s="79">
        <f>'1. Historical P&amp;L'!U29</f>
        <v>-1701390.112453562</v>
      </c>
      <c r="X38" s="79">
        <f t="shared" ref="X38:AA40" ca="1" si="22">SUMIFS($E38:$T38, $E$13:$T$13, X$13)</f>
        <v>-2557827.4226946393</v>
      </c>
      <c r="Y38" s="79">
        <f t="shared" ca="1" si="22"/>
        <v>-4787390.2061285498</v>
      </c>
      <c r="Z38" s="79">
        <f t="shared" ca="1" si="22"/>
        <v>-7879089.0216998681</v>
      </c>
      <c r="AA38" s="79">
        <f t="shared" ca="1" si="22"/>
        <v>-11768547.093328573</v>
      </c>
    </row>
    <row r="39" spans="2:27" x14ac:dyDescent="0.5">
      <c r="C39" s="3" t="s">
        <v>2</v>
      </c>
      <c r="D39" s="3"/>
      <c r="E39" s="6">
        <f ca="1">-MAX((E$18*4)*('2. Forecast P&amp;L'!$E$77*(E$18*4)^'2. Forecast P&amp;L'!$E$76),'2. Forecast P&amp;L'!$E$78*(E$18*4))/4</f>
        <v>-187385.53062394331</v>
      </c>
      <c r="F39" s="6">
        <f ca="1">-MAX((F$18*4)*('2. Forecast P&amp;L'!$E$77*(F$18*4)^'2. Forecast P&amp;L'!$E$76),'2. Forecast P&amp;L'!$E$78*(F$18*4))/4</f>
        <v>-225741.36274329084</v>
      </c>
      <c r="G39" s="6">
        <f ca="1">-MAX((G$18*4)*('2. Forecast P&amp;L'!$E$77*(G$18*4)^'2. Forecast P&amp;L'!$E$76),'2. Forecast P&amp;L'!$E$78*(G$18*4))/4</f>
        <v>-270200.21106534684</v>
      </c>
      <c r="H39" s="6">
        <f ca="1">-MAX((H$18*4)*('2. Forecast P&amp;L'!$E$77*(H$18*4)^'2. Forecast P&amp;L'!$E$76),'2. Forecast P&amp;L'!$E$78*(H$18*4))/4</f>
        <v>-320526.56882196997</v>
      </c>
      <c r="I39" s="6">
        <f ca="1">-MAX((I$18*4)*('2. Forecast P&amp;L'!$E$77*(I$18*4)^'2. Forecast P&amp;L'!$E$76),'2. Forecast P&amp;L'!$E$78*(I$18*4))/4</f>
        <v>-376557.93666086707</v>
      </c>
      <c r="J39" s="6">
        <f ca="1">-MAX((J$18*4)*('2. Forecast P&amp;L'!$E$77*(J$18*4)^'2. Forecast P&amp;L'!$E$76),'2. Forecast P&amp;L'!$E$78*(J$18*4))/4</f>
        <v>-438188.43316259369</v>
      </c>
      <c r="K39" s="6">
        <f ca="1">-MAX((K$18*4)*('2. Forecast P&amp;L'!$E$77*(K$18*4)^'2. Forecast P&amp;L'!$E$76),'2. Forecast P&amp;L'!$E$78*(K$18*4))/4</f>
        <v>-505355.43029835628</v>
      </c>
      <c r="L39" s="6">
        <f ca="1">-MAX((L$18*4)*('2. Forecast P&amp;L'!$E$77*(L$18*4)^'2. Forecast P&amp;L'!$E$76),'2. Forecast P&amp;L'!$E$78*(L$18*4))/4</f>
        <v>-578029.45717910375</v>
      </c>
      <c r="M39" s="6">
        <f ca="1">-MAX((M$18*4)*('2. Forecast P&amp;L'!$E$77*(M$18*4)^'2. Forecast P&amp;L'!$E$76),'2. Forecast P&amp;L'!$E$78*(M$18*4))/4</f>
        <v>-656206.77572040993</v>
      </c>
      <c r="N39" s="6">
        <f ca="1">-MAX((N$18*4)*('2. Forecast P&amp;L'!$E$77*(N$18*4)^'2. Forecast P&amp;L'!$E$76),'2. Forecast P&amp;L'!$E$78*(N$18*4))/4</f>
        <v>-739903.95215504291</v>
      </c>
      <c r="O39" s="6">
        <f ca="1">-MAX((O$18*4)*('2. Forecast P&amp;L'!$E$77*(O$18*4)^'2. Forecast P&amp;L'!$E$76),'2. Forecast P&amp;L'!$E$78*(O$18*4))/4</f>
        <v>-829153.87120396062</v>
      </c>
      <c r="P39" s="6">
        <f ca="1">-MAX((P$18*4)*('2. Forecast P&amp;L'!$E$77*(P$18*4)^'2. Forecast P&amp;L'!$E$76),'2. Forecast P&amp;L'!$E$78*(P$18*4))/4</f>
        <v>-924002.78378240892</v>
      </c>
      <c r="Q39" s="6">
        <f ca="1">-MAX((Q$18*4)*('2. Forecast P&amp;L'!$E$77*(Q$18*4)^'2. Forecast P&amp;L'!$E$76),'2. Forecast P&amp;L'!$E$78*(Q$18*4))/4</f>
        <v>-1024508.0969202445</v>
      </c>
      <c r="R39" s="6">
        <f ca="1">-MAX((R$18*4)*('2. Forecast P&amp;L'!$E$77*(R$18*4)^'2. Forecast P&amp;L'!$E$76),'2. Forecast P&amp;L'!$E$78*(R$18*4))/4</f>
        <v>-1128280.8752912648</v>
      </c>
      <c r="S39" s="6">
        <f ca="1">-MAX((S$18*4)*('2. Forecast P&amp;L'!$E$77*(S$18*4)^'2. Forecast P&amp;L'!$E$76),'2. Forecast P&amp;L'!$E$78*(S$18*4))/4</f>
        <v>-1235468.6910252953</v>
      </c>
      <c r="T39" s="6">
        <f ca="1">-MAX((T$18*4)*('2. Forecast P&amp;L'!$E$77*(T$18*4)^'2. Forecast P&amp;L'!$E$76),'2. Forecast P&amp;L'!$E$78*(T$18*4))/4</f>
        <v>-1346207.3535288591</v>
      </c>
      <c r="W39" s="32">
        <f>'1. Historical P&amp;L'!U30</f>
        <v>-677307.70692279702</v>
      </c>
      <c r="X39" s="6">
        <f t="shared" ca="1" si="22"/>
        <v>-1003853.6732545509</v>
      </c>
      <c r="Y39" s="6">
        <f t="shared" ca="1" si="22"/>
        <v>-1898131.2573009208</v>
      </c>
      <c r="Z39" s="6">
        <f t="shared" ca="1" si="22"/>
        <v>-3149267.3828618224</v>
      </c>
      <c r="AA39" s="6">
        <f t="shared" ca="1" si="22"/>
        <v>-4734465.0167656634</v>
      </c>
    </row>
    <row r="40" spans="2:27" x14ac:dyDescent="0.5">
      <c r="C40" s="3" t="s">
        <v>1</v>
      </c>
      <c r="D40" s="3"/>
      <c r="E40" s="6">
        <f ca="1">-MAX((E$18*4)*('2. Forecast P&amp;L'!$D$77*(E$18*4)^'2. Forecast P&amp;L'!$D$76),'2. Forecast P&amp;L'!$D$78*(E$18*4))/4</f>
        <v>-292497.27174610307</v>
      </c>
      <c r="F40" s="6">
        <f ca="1">-MAX((F$18*4)*('2. Forecast P&amp;L'!$D$77*(F$18*4)^'2. Forecast P&amp;L'!$D$76),'2. Forecast P&amp;L'!$D$78*(F$18*4))/4</f>
        <v>-350619.18346588081</v>
      </c>
      <c r="G40" s="6">
        <f ca="1">-MAX((G$18*4)*('2. Forecast P&amp;L'!$D$77*(G$18*4)^'2. Forecast P&amp;L'!$D$76),'2. Forecast P&amp;L'!$D$78*(G$18*4))/4</f>
        <v>-417660.89977420185</v>
      </c>
      <c r="H40" s="6">
        <f ca="1">-MAX((H$18*4)*('2. Forecast P&amp;L'!$D$77*(H$18*4)^'2. Forecast P&amp;L'!$D$76),'2. Forecast P&amp;L'!$D$78*(H$18*4))/4</f>
        <v>-493196.39445390244</v>
      </c>
      <c r="I40" s="6">
        <f ca="1">-MAX((I$18*4)*('2. Forecast P&amp;L'!$D$77*(I$18*4)^'2. Forecast P&amp;L'!$D$76),'2. Forecast P&amp;L'!$D$78*(I$18*4))/4</f>
        <v>-576923.07091973501</v>
      </c>
      <c r="J40" s="6">
        <f ca="1">-MAX((J$18*4)*('2. Forecast P&amp;L'!$D$77*(J$18*4)^'2. Forecast P&amp;L'!$D$76),'2. Forecast P&amp;L'!$D$78*(J$18*4))/4</f>
        <v>-668633.06738872547</v>
      </c>
      <c r="K40" s="6">
        <f ca="1">-MAX((K$18*4)*('2. Forecast P&amp;L'!$D$77*(K$18*4)^'2. Forecast P&amp;L'!$D$76),'2. Forecast P&amp;L'!$D$78*(K$18*4))/4</f>
        <v>-768190.18529502396</v>
      </c>
      <c r="L40" s="6">
        <f ca="1">-MAX((L$18*4)*('2. Forecast P&amp;L'!$D$77*(L$18*4)^'2. Forecast P&amp;L'!$D$76),'2. Forecast P&amp;L'!$D$78*(L$18*4))/4</f>
        <v>-875512.62522414443</v>
      </c>
      <c r="M40" s="6">
        <f ca="1">-MAX((M$18*4)*('2. Forecast P&amp;L'!$D$77*(M$18*4)^'2. Forecast P&amp;L'!$D$76),'2. Forecast P&amp;L'!$D$78*(M$18*4))/4</f>
        <v>-990560.38536014827</v>
      </c>
      <c r="N40" s="6">
        <f ca="1">-MAX((N$18*4)*('2. Forecast P&amp;L'!$D$77*(N$18*4)^'2. Forecast P&amp;L'!$D$76),'2. Forecast P&amp;L'!$D$78*(N$18*4))/4</f>
        <v>-1113326.1035903229</v>
      </c>
      <c r="O40" s="6">
        <f ca="1">-MAX((O$18*4)*('2. Forecast P&amp;L'!$D$77*(O$18*4)^'2. Forecast P&amp;L'!$D$76),'2. Forecast P&amp;L'!$D$78*(O$18*4))/4</f>
        <v>-1243828.3677982083</v>
      </c>
      <c r="P40" s="6">
        <f ca="1">-MAX((P$18*4)*('2. Forecast P&amp;L'!$D$77*(P$18*4)^'2. Forecast P&amp;L'!$D$76),'2. Forecast P&amp;L'!$D$78*(P$18*4))/4</f>
        <v>-1382106.7820893661</v>
      </c>
      <c r="Q40" s="6">
        <f ca="1">-MAX((Q$18*4)*('2. Forecast P&amp;L'!$D$77*(Q$18*4)^'2. Forecast P&amp;L'!$D$76),'2. Forecast P&amp;L'!$D$78*(Q$18*4))/4</f>
        <v>-1528218.2863702953</v>
      </c>
      <c r="R40" s="6">
        <f ca="1">-MAX((R$18*4)*('2. Forecast P&amp;L'!$D$77*(R$18*4)^'2. Forecast P&amp;L'!$D$76),'2. Forecast P&amp;L'!$D$78*(R$18*4))/4</f>
        <v>-1678678.2979068747</v>
      </c>
      <c r="S40" s="6">
        <f ca="1">-MAX((S$18*4)*('2. Forecast P&amp;L'!$D$77*(S$18*4)^'2. Forecast P&amp;L'!$D$76),'2. Forecast P&amp;L'!$D$78*(S$18*4))/4</f>
        <v>-1833701.811797787</v>
      </c>
      <c r="T40" s="6">
        <f ca="1">-MAX((T$18*4)*('2. Forecast P&amp;L'!$D$77*(T$18*4)^'2. Forecast P&amp;L'!$D$76),'2. Forecast P&amp;L'!$D$78*(T$18*4))/4</f>
        <v>-1993483.6804879522</v>
      </c>
      <c r="W40" s="32">
        <f>'1. Historical P&amp;L'!U31</f>
        <v>-1024082.4055307651</v>
      </c>
      <c r="X40" s="6">
        <f t="shared" ca="1" si="22"/>
        <v>-1553973.7494400882</v>
      </c>
      <c r="Y40" s="6">
        <f t="shared" ca="1" si="22"/>
        <v>-2889258.948827629</v>
      </c>
      <c r="Z40" s="6">
        <f t="shared" ca="1" si="22"/>
        <v>-4729821.6388380453</v>
      </c>
      <c r="AA40" s="6">
        <f t="shared" ca="1" si="22"/>
        <v>-7034082.0765629085</v>
      </c>
    </row>
    <row r="41" spans="2:27" s="3" customFormat="1" x14ac:dyDescent="0.5">
      <c r="C41" s="3" t="s">
        <v>163</v>
      </c>
      <c r="D41" s="204">
        <f>'1. Historical P&amp;L'!S29/'1. Historical P&amp;L'!S11</f>
        <v>-1.2056921562203502</v>
      </c>
      <c r="E41" s="76">
        <f ca="1">E38/E18</f>
        <v>-0.80121306074207277</v>
      </c>
      <c r="F41" s="76">
        <f t="shared" ref="F41:T41" ca="1" si="23">F38/F18</f>
        <v>-0.75662832705485794</v>
      </c>
      <c r="G41" s="76">
        <f t="shared" ca="1" si="23"/>
        <v>-0.71594662405161291</v>
      </c>
      <c r="H41" s="76">
        <f t="shared" ca="1" si="23"/>
        <v>-0.6793267088429501</v>
      </c>
      <c r="I41" s="76">
        <f t="shared" ca="1" si="23"/>
        <v>-0.64650668423548674</v>
      </c>
      <c r="J41" s="76">
        <f t="shared" ca="1" si="23"/>
        <v>-0.61707959839603344</v>
      </c>
      <c r="K41" s="76">
        <f t="shared" ca="1" si="23"/>
        <v>-0.59061898915731881</v>
      </c>
      <c r="L41" s="76">
        <f t="shared" ca="1" si="23"/>
        <v>-0.56672987561149768</v>
      </c>
      <c r="M41" s="76">
        <f t="shared" ca="1" si="23"/>
        <v>-0.54506526889432161</v>
      </c>
      <c r="N41" s="76">
        <f t="shared" ca="1" si="23"/>
        <v>-0.52532773311177172</v>
      </c>
      <c r="O41" s="76">
        <f t="shared" ca="1" si="23"/>
        <v>-0.50726509173223444</v>
      </c>
      <c r="P41" s="76">
        <f t="shared" ca="1" si="23"/>
        <v>-0.49066435775874739</v>
      </c>
      <c r="Q41" s="76">
        <f t="shared" ca="1" si="23"/>
        <v>-0.4753456205946523</v>
      </c>
      <c r="R41" s="76">
        <f t="shared" ca="1" si="23"/>
        <v>-0.46146463510990227</v>
      </c>
      <c r="S41" s="76">
        <f t="shared" ca="1" si="23"/>
        <v>-0.44877847438010043</v>
      </c>
      <c r="T41" s="76">
        <f t="shared" ca="1" si="23"/>
        <v>-0.43710094060457949</v>
      </c>
      <c r="W41" s="76">
        <f>W38/W18</f>
        <v>-1.2576812829439517</v>
      </c>
      <c r="X41" s="76">
        <f ca="1">X38/X18</f>
        <v>-0.72679947129455624</v>
      </c>
      <c r="Y41" s="76">
        <f ca="1">Y38/Y18</f>
        <v>-0.59920705359473947</v>
      </c>
      <c r="Z41" s="76">
        <f ca="1">Z38/Z18</f>
        <v>-0.51377941045549336</v>
      </c>
      <c r="AA41" s="76">
        <f ca="1">AA38/AA18</f>
        <v>-0.45381524526113004</v>
      </c>
    </row>
    <row r="42" spans="2:27" x14ac:dyDescent="0.5">
      <c r="D42" s="3"/>
      <c r="X42" s="6"/>
      <c r="Y42" s="6"/>
      <c r="Z42" s="6"/>
      <c r="AA42" s="6"/>
    </row>
    <row r="43" spans="2:27" x14ac:dyDescent="0.5">
      <c r="C43" s="80" t="s">
        <v>3</v>
      </c>
      <c r="D43" s="38">
        <f>'1. Historical P&amp;L'!S35</f>
        <v>-513703.64293481992</v>
      </c>
      <c r="E43" s="79">
        <f ca="1">E35+E38</f>
        <v>-403702.74751435441</v>
      </c>
      <c r="F43" s="79">
        <f t="shared" ref="F43:T43" ca="1" si="24">F35+F38</f>
        <v>-448801.871973723</v>
      </c>
      <c r="G43" s="79">
        <f t="shared" ca="1" si="24"/>
        <v>-479043.43552732235</v>
      </c>
      <c r="H43" s="79">
        <f t="shared" ca="1" si="24"/>
        <v>-492047.84563340503</v>
      </c>
      <c r="I43" s="79">
        <f t="shared" ca="1" si="24"/>
        <v>-485574.67144282756</v>
      </c>
      <c r="J43" s="79">
        <f t="shared" ca="1" si="24"/>
        <v>-457475.86188512202</v>
      </c>
      <c r="K43" s="79">
        <f t="shared" ca="1" si="24"/>
        <v>-405657.5618651167</v>
      </c>
      <c r="L43" s="79">
        <f t="shared" ca="1" si="24"/>
        <v>-328050.95272460533</v>
      </c>
      <c r="M43" s="79">
        <f t="shared" ca="1" si="24"/>
        <v>-222590.37407318386</v>
      </c>
      <c r="N43" s="79">
        <f t="shared" ca="1" si="24"/>
        <v>-87196.830506475875</v>
      </c>
      <c r="O43" s="79">
        <f t="shared" ca="1" si="24"/>
        <v>80234.64705048711</v>
      </c>
      <c r="P43" s="79">
        <f t="shared" ca="1" si="24"/>
        <v>281844.90840440989</v>
      </c>
      <c r="Q43" s="79">
        <f t="shared" ca="1" si="24"/>
        <v>547911.15309096966</v>
      </c>
      <c r="R43" s="79">
        <f t="shared" ca="1" si="24"/>
        <v>841164.00556046143</v>
      </c>
      <c r="S43" s="79">
        <f t="shared" ca="1" si="24"/>
        <v>1162540.983663308</v>
      </c>
      <c r="T43" s="79">
        <f t="shared" ca="1" si="24"/>
        <v>1513047.3776090899</v>
      </c>
      <c r="W43" s="79">
        <f>'1. Historical P&amp;L'!U35</f>
        <v>-1824010.7675232792</v>
      </c>
      <c r="X43" s="79">
        <f ca="1">SUMIFS($E43:$T43, $E$13:$T$13, X$13)</f>
        <v>-1823595.9006488048</v>
      </c>
      <c r="Y43" s="79">
        <f ca="1">SUMIFS($E43:$T43, $E$13:$T$13, Y$13)</f>
        <v>-1676759.0479176715</v>
      </c>
      <c r="Z43" s="79">
        <f ca="1">SUMIFS($E43:$T43, $E$13:$T$13, Z$13)</f>
        <v>52292.350875237258</v>
      </c>
      <c r="AA43" s="79">
        <f ca="1">SUMIFS($E43:$T43, $E$13:$T$13, AA$13)</f>
        <v>4064663.519923829</v>
      </c>
    </row>
    <row r="44" spans="2:27" s="3" customFormat="1" x14ac:dyDescent="0.5">
      <c r="C44" s="3" t="s">
        <v>162</v>
      </c>
      <c r="D44" s="204">
        <f>'1. Historical P&amp;L'!S36</f>
        <v>-1.1619932664404402</v>
      </c>
      <c r="E44" s="76">
        <f ca="1">E43/E18</f>
        <v>-0.6740227246496332</v>
      </c>
      <c r="F44" s="76">
        <f t="shared" ref="F44:T44" ca="1" si="25">F43/F18</f>
        <v>-0.58917323852928727</v>
      </c>
      <c r="G44" s="76">
        <f t="shared" ca="1" si="25"/>
        <v>-0.49860287932439079</v>
      </c>
      <c r="H44" s="76">
        <f t="shared" ca="1" si="25"/>
        <v>-0.41078015326216383</v>
      </c>
      <c r="I44" s="76">
        <f t="shared" ca="1" si="25"/>
        <v>-0.32924333918282123</v>
      </c>
      <c r="J44" s="76">
        <f t="shared" ca="1" si="25"/>
        <v>-0.25505379231188974</v>
      </c>
      <c r="K44" s="76">
        <f t="shared" ca="1" si="25"/>
        <v>-0.18812758349544198</v>
      </c>
      <c r="L44" s="76">
        <f t="shared" ca="1" si="25"/>
        <v>-0.12790567117565652</v>
      </c>
      <c r="M44" s="76">
        <f t="shared" ca="1" si="25"/>
        <v>-7.3675432061613977E-2</v>
      </c>
      <c r="N44" s="76">
        <f t="shared" ca="1" si="25"/>
        <v>-2.4717337797586544E-2</v>
      </c>
      <c r="O44" s="76">
        <f t="shared" ca="1" si="25"/>
        <v>1.9633663439277645E-2</v>
      </c>
      <c r="P44" s="76">
        <f t="shared" ca="1" si="25"/>
        <v>5.9967337639287195E-2</v>
      </c>
      <c r="Q44" s="76">
        <f t="shared" ca="1" si="25"/>
        <v>0.10202705969647809</v>
      </c>
      <c r="R44" s="76">
        <f t="shared" ca="1" si="25"/>
        <v>0.13828752644495337</v>
      </c>
      <c r="S44" s="76">
        <f t="shared" ca="1" si="25"/>
        <v>0.16998839542243399</v>
      </c>
      <c r="T44" s="76">
        <f t="shared" ca="1" si="25"/>
        <v>0.19802862755743664</v>
      </c>
      <c r="W44" s="76">
        <f>W43/W18</f>
        <v>-1.3483234593940743</v>
      </c>
      <c r="X44" s="76">
        <f ca="1">X43/X18</f>
        <v>-0.51816964846290969</v>
      </c>
      <c r="Y44" s="76">
        <f ca="1">Y43/Y18</f>
        <v>-0.20986922006166836</v>
      </c>
      <c r="Z44" s="76">
        <f ca="1">Z43/Z18</f>
        <v>3.4098781128144755E-3</v>
      </c>
      <c r="AA44" s="76">
        <f ca="1">AA43/AA18</f>
        <v>0.15674035695059441</v>
      </c>
    </row>
    <row r="45" spans="2:27" x14ac:dyDescent="0.5">
      <c r="D45" s="3"/>
    </row>
    <row r="46" spans="2:27" s="50" customFormat="1" x14ac:dyDescent="0.5">
      <c r="B46" s="51" t="s">
        <v>215</v>
      </c>
    </row>
    <row r="47" spans="2:27" x14ac:dyDescent="0.5">
      <c r="B47" s="106" t="s">
        <v>303</v>
      </c>
    </row>
    <row r="48" spans="2:27" x14ac:dyDescent="0.5">
      <c r="B48" s="106" t="s">
        <v>304</v>
      </c>
    </row>
    <row r="49" spans="2:21" x14ac:dyDescent="0.5">
      <c r="B49" s="106" t="s">
        <v>305</v>
      </c>
    </row>
    <row r="50" spans="2:21" x14ac:dyDescent="0.5">
      <c r="B50" s="106" t="s">
        <v>217</v>
      </c>
    </row>
    <row r="51" spans="2:21" x14ac:dyDescent="0.5">
      <c r="B51" s="130" t="s">
        <v>221</v>
      </c>
      <c r="C51" s="131"/>
      <c r="D51" s="131"/>
    </row>
    <row r="52" spans="2:21" x14ac:dyDescent="0.5">
      <c r="B52" s="106"/>
      <c r="D52" s="1" t="str">
        <f t="shared" ref="D52:T52" si="26">D98</f>
        <v>2019 Q4</v>
      </c>
      <c r="E52" s="1" t="str">
        <f t="shared" si="26"/>
        <v>2020 Q1</v>
      </c>
      <c r="F52" s="1" t="str">
        <f t="shared" si="26"/>
        <v>2020 Q2</v>
      </c>
      <c r="G52" s="1" t="str">
        <f t="shared" si="26"/>
        <v>2020 Q3</v>
      </c>
      <c r="H52" s="1" t="str">
        <f t="shared" si="26"/>
        <v>2020 Q4</v>
      </c>
      <c r="I52" s="1" t="str">
        <f t="shared" si="26"/>
        <v>2021 Q1</v>
      </c>
      <c r="J52" s="1" t="str">
        <f t="shared" si="26"/>
        <v>2021 Q2</v>
      </c>
      <c r="K52" s="1" t="str">
        <f t="shared" si="26"/>
        <v>2021 Q3</v>
      </c>
      <c r="L52" s="1" t="str">
        <f t="shared" si="26"/>
        <v>2021 Q4</v>
      </c>
      <c r="M52" s="1" t="str">
        <f t="shared" si="26"/>
        <v>2022 Q1</v>
      </c>
      <c r="N52" s="1" t="str">
        <f t="shared" si="26"/>
        <v>2022 Q2</v>
      </c>
      <c r="O52" s="1" t="str">
        <f t="shared" si="26"/>
        <v>2022 Q3</v>
      </c>
      <c r="P52" s="1" t="str">
        <f t="shared" si="26"/>
        <v>2022 Q4</v>
      </c>
      <c r="Q52" s="1" t="str">
        <f t="shared" si="26"/>
        <v>2023 Q1</v>
      </c>
      <c r="R52" s="1" t="str">
        <f t="shared" si="26"/>
        <v>2023 Q2</v>
      </c>
      <c r="S52" s="1" t="str">
        <f t="shared" si="26"/>
        <v>2023 Q3</v>
      </c>
      <c r="T52" s="1" t="str">
        <f t="shared" si="26"/>
        <v>2023 Q4</v>
      </c>
    </row>
    <row r="53" spans="2:21" x14ac:dyDescent="0.5">
      <c r="C53" s="7" t="s">
        <v>17</v>
      </c>
      <c r="D53" s="6"/>
      <c r="E53" s="6"/>
      <c r="F53" s="6"/>
      <c r="G53" s="6"/>
      <c r="H53" s="6"/>
      <c r="I53" s="6"/>
    </row>
    <row r="54" spans="2:21" x14ac:dyDescent="0.5">
      <c r="C54" s="33" t="s">
        <v>112</v>
      </c>
      <c r="D54" s="6"/>
      <c r="E54" s="13">
        <v>2</v>
      </c>
      <c r="F54" s="13">
        <v>2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>
        <v>2</v>
      </c>
      <c r="M54" s="13">
        <v>2</v>
      </c>
      <c r="N54" s="13">
        <v>2</v>
      </c>
      <c r="O54" s="13">
        <v>2</v>
      </c>
      <c r="P54" s="13">
        <v>2</v>
      </c>
      <c r="Q54" s="13">
        <v>1</v>
      </c>
      <c r="R54" s="13">
        <v>1</v>
      </c>
      <c r="S54" s="13">
        <v>1</v>
      </c>
      <c r="T54" s="13">
        <v>1</v>
      </c>
    </row>
    <row r="55" spans="2:21" x14ac:dyDescent="0.5">
      <c r="C55" s="106" t="s">
        <v>218</v>
      </c>
      <c r="D55" s="6"/>
      <c r="E55" s="6"/>
      <c r="F55" s="6"/>
      <c r="G55" s="6"/>
      <c r="H55" s="6"/>
      <c r="I55" s="6"/>
    </row>
    <row r="56" spans="2:21" x14ac:dyDescent="0.5">
      <c r="C56" s="106"/>
      <c r="D56" s="6"/>
      <c r="E56" s="6"/>
      <c r="F56" s="6"/>
      <c r="G56" s="6"/>
      <c r="H56" s="6"/>
      <c r="I56" s="6"/>
    </row>
    <row r="57" spans="2:21" x14ac:dyDescent="0.5">
      <c r="C57" t="s">
        <v>132</v>
      </c>
      <c r="D57" s="35">
        <f>'3. Unit Economics'!E33</f>
        <v>10.428571428571429</v>
      </c>
      <c r="E57" s="6">
        <f t="shared" ref="E57:T57" si="27">ROUND($D$59*E60,0)</f>
        <v>11</v>
      </c>
      <c r="F57" s="6">
        <f t="shared" si="27"/>
        <v>11</v>
      </c>
      <c r="G57" s="6">
        <f t="shared" si="27"/>
        <v>12</v>
      </c>
      <c r="H57" s="6">
        <f t="shared" si="27"/>
        <v>12</v>
      </c>
      <c r="I57" s="6">
        <f t="shared" si="27"/>
        <v>12</v>
      </c>
      <c r="J57" s="6">
        <f t="shared" si="27"/>
        <v>12</v>
      </c>
      <c r="K57" s="6">
        <f t="shared" si="27"/>
        <v>12</v>
      </c>
      <c r="L57" s="6">
        <f t="shared" si="27"/>
        <v>12</v>
      </c>
      <c r="M57" s="6">
        <f t="shared" si="27"/>
        <v>12</v>
      </c>
      <c r="N57" s="6">
        <f t="shared" si="27"/>
        <v>13</v>
      </c>
      <c r="O57" s="6">
        <f t="shared" si="27"/>
        <v>13</v>
      </c>
      <c r="P57" s="6">
        <f t="shared" si="27"/>
        <v>13</v>
      </c>
      <c r="Q57" s="6">
        <f t="shared" si="27"/>
        <v>13</v>
      </c>
      <c r="R57" s="6">
        <f t="shared" si="27"/>
        <v>13</v>
      </c>
      <c r="S57" s="6">
        <f t="shared" si="27"/>
        <v>13</v>
      </c>
      <c r="T57" s="6">
        <f t="shared" si="27"/>
        <v>14</v>
      </c>
    </row>
    <row r="58" spans="2:21" x14ac:dyDescent="0.5">
      <c r="C58" t="s">
        <v>29</v>
      </c>
      <c r="D58" s="35">
        <f>'3. Unit Economics'!E12</f>
        <v>5150.6849315068494</v>
      </c>
      <c r="E58" s="13">
        <f>D58</f>
        <v>5150.6849315068494</v>
      </c>
      <c r="F58" s="13">
        <f t="shared" ref="F58:T58" si="28">E58</f>
        <v>5150.6849315068494</v>
      </c>
      <c r="G58" s="13">
        <f t="shared" si="28"/>
        <v>5150.6849315068494</v>
      </c>
      <c r="H58" s="13">
        <f t="shared" si="28"/>
        <v>5150.6849315068494</v>
      </c>
      <c r="I58" s="13">
        <f t="shared" si="28"/>
        <v>5150.6849315068494</v>
      </c>
      <c r="J58" s="13">
        <f t="shared" si="28"/>
        <v>5150.6849315068494</v>
      </c>
      <c r="K58" s="13">
        <f t="shared" si="28"/>
        <v>5150.6849315068494</v>
      </c>
      <c r="L58" s="13">
        <f t="shared" si="28"/>
        <v>5150.6849315068494</v>
      </c>
      <c r="M58" s="13">
        <f t="shared" si="28"/>
        <v>5150.6849315068494</v>
      </c>
      <c r="N58" s="13">
        <f t="shared" si="28"/>
        <v>5150.6849315068494</v>
      </c>
      <c r="O58" s="13">
        <f t="shared" si="28"/>
        <v>5150.6849315068494</v>
      </c>
      <c r="P58" s="13">
        <f t="shared" si="28"/>
        <v>5150.6849315068494</v>
      </c>
      <c r="Q58" s="13">
        <f t="shared" si="28"/>
        <v>5150.6849315068494</v>
      </c>
      <c r="R58" s="13">
        <f t="shared" si="28"/>
        <v>5150.6849315068494</v>
      </c>
      <c r="S58" s="13">
        <f t="shared" si="28"/>
        <v>5150.6849315068494</v>
      </c>
      <c r="T58" s="13">
        <f t="shared" si="28"/>
        <v>5150.6849315068494</v>
      </c>
    </row>
    <row r="59" spans="2:21" x14ac:dyDescent="0.5">
      <c r="C59" t="s">
        <v>131</v>
      </c>
      <c r="D59" s="13">
        <v>16</v>
      </c>
    </row>
    <row r="60" spans="2:21" x14ac:dyDescent="0.5">
      <c r="C60" t="s">
        <v>125</v>
      </c>
      <c r="D60" s="10"/>
      <c r="E60" s="14">
        <v>0.7</v>
      </c>
      <c r="F60" s="14">
        <f>E60+1%</f>
        <v>0.71</v>
      </c>
      <c r="G60" s="14">
        <f t="shared" ref="G60:T60" si="29">F60+1%</f>
        <v>0.72</v>
      </c>
      <c r="H60" s="14">
        <f t="shared" si="29"/>
        <v>0.73</v>
      </c>
      <c r="I60" s="14">
        <f t="shared" si="29"/>
        <v>0.74</v>
      </c>
      <c r="J60" s="14">
        <f t="shared" si="29"/>
        <v>0.75</v>
      </c>
      <c r="K60" s="14">
        <f t="shared" si="29"/>
        <v>0.76</v>
      </c>
      <c r="L60" s="14">
        <f t="shared" si="29"/>
        <v>0.77</v>
      </c>
      <c r="M60" s="14">
        <f t="shared" si="29"/>
        <v>0.78</v>
      </c>
      <c r="N60" s="14">
        <f t="shared" si="29"/>
        <v>0.79</v>
      </c>
      <c r="O60" s="14">
        <f t="shared" si="29"/>
        <v>0.8</v>
      </c>
      <c r="P60" s="14">
        <f t="shared" si="29"/>
        <v>0.81</v>
      </c>
      <c r="Q60" s="14">
        <f t="shared" si="29"/>
        <v>0.82000000000000006</v>
      </c>
      <c r="R60" s="14">
        <f t="shared" si="29"/>
        <v>0.83000000000000007</v>
      </c>
      <c r="S60" s="14">
        <f t="shared" si="29"/>
        <v>0.84000000000000008</v>
      </c>
      <c r="T60" s="14">
        <f t="shared" si="29"/>
        <v>0.85000000000000009</v>
      </c>
    </row>
    <row r="61" spans="2:21" x14ac:dyDescent="0.5">
      <c r="C61" s="106" t="s">
        <v>219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2:21" x14ac:dyDescent="0.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2:21" x14ac:dyDescent="0.5">
      <c r="D63" s="6"/>
    </row>
    <row r="64" spans="2:21" x14ac:dyDescent="0.5">
      <c r="C64" t="s">
        <v>34</v>
      </c>
      <c r="D64" s="36">
        <f ca="1">'4. Cohorts'!D321</f>
        <v>-9.1127654903918123E-3</v>
      </c>
      <c r="E64" s="14">
        <f ca="1">D64</f>
        <v>-9.1127654903918123E-3</v>
      </c>
      <c r="F64" s="14">
        <f t="shared" ref="F64:T64" ca="1" si="30">E64</f>
        <v>-9.1127654903918123E-3</v>
      </c>
      <c r="G64" s="14">
        <f t="shared" ca="1" si="30"/>
        <v>-9.1127654903918123E-3</v>
      </c>
      <c r="H64" s="14">
        <f t="shared" ca="1" si="30"/>
        <v>-9.1127654903918123E-3</v>
      </c>
      <c r="I64" s="14">
        <f t="shared" ca="1" si="30"/>
        <v>-9.1127654903918123E-3</v>
      </c>
      <c r="J64" s="14">
        <f t="shared" ca="1" si="30"/>
        <v>-9.1127654903918123E-3</v>
      </c>
      <c r="K64" s="14">
        <f t="shared" ca="1" si="30"/>
        <v>-9.1127654903918123E-3</v>
      </c>
      <c r="L64" s="14">
        <f t="shared" ca="1" si="30"/>
        <v>-9.1127654903918123E-3</v>
      </c>
      <c r="M64" s="14">
        <f t="shared" ca="1" si="30"/>
        <v>-9.1127654903918123E-3</v>
      </c>
      <c r="N64" s="14">
        <f t="shared" ca="1" si="30"/>
        <v>-9.1127654903918123E-3</v>
      </c>
      <c r="O64" s="14">
        <f t="shared" ca="1" si="30"/>
        <v>-9.1127654903918123E-3</v>
      </c>
      <c r="P64" s="14">
        <f t="shared" ca="1" si="30"/>
        <v>-9.1127654903918123E-3</v>
      </c>
      <c r="Q64" s="14">
        <f t="shared" ca="1" si="30"/>
        <v>-9.1127654903918123E-3</v>
      </c>
      <c r="R64" s="14">
        <f t="shared" ca="1" si="30"/>
        <v>-9.1127654903918123E-3</v>
      </c>
      <c r="S64" s="14">
        <f t="shared" ca="1" si="30"/>
        <v>-9.1127654903918123E-3</v>
      </c>
      <c r="T64" s="14">
        <f t="shared" ca="1" si="30"/>
        <v>-9.1127654903918123E-3</v>
      </c>
    </row>
    <row r="65" spans="3:20" x14ac:dyDescent="0.5">
      <c r="C65" t="s">
        <v>104</v>
      </c>
      <c r="D65" s="2">
        <f ca="1">1-(1-D64)^12</f>
        <v>-0.11500393869089653</v>
      </c>
    </row>
    <row r="66" spans="3:20" x14ac:dyDescent="0.5">
      <c r="C66" t="s">
        <v>118</v>
      </c>
      <c r="D66" s="2">
        <f ca="1">1-(1-D64)^3</f>
        <v>-2.7588180702605491E-2</v>
      </c>
      <c r="E66" s="2">
        <f t="shared" ref="E66:T66" ca="1" si="31">1-(1-E64)^3</f>
        <v>-2.7588180702605491E-2</v>
      </c>
      <c r="F66" s="2">
        <f t="shared" ca="1" si="31"/>
        <v>-2.7588180702605491E-2</v>
      </c>
      <c r="G66" s="2">
        <f t="shared" ca="1" si="31"/>
        <v>-2.7588180702605491E-2</v>
      </c>
      <c r="H66" s="2">
        <f t="shared" ca="1" si="31"/>
        <v>-2.7588180702605491E-2</v>
      </c>
      <c r="I66" s="2">
        <f t="shared" ca="1" si="31"/>
        <v>-2.7588180702605491E-2</v>
      </c>
      <c r="J66" s="2">
        <f t="shared" ca="1" si="31"/>
        <v>-2.7588180702605491E-2</v>
      </c>
      <c r="K66" s="2">
        <f t="shared" ca="1" si="31"/>
        <v>-2.7588180702605491E-2</v>
      </c>
      <c r="L66" s="2">
        <f t="shared" ca="1" si="31"/>
        <v>-2.7588180702605491E-2</v>
      </c>
      <c r="M66" s="2">
        <f t="shared" ca="1" si="31"/>
        <v>-2.7588180702605491E-2</v>
      </c>
      <c r="N66" s="2">
        <f t="shared" ca="1" si="31"/>
        <v>-2.7588180702605491E-2</v>
      </c>
      <c r="O66" s="2">
        <f t="shared" ca="1" si="31"/>
        <v>-2.7588180702605491E-2</v>
      </c>
      <c r="P66" s="2">
        <f t="shared" ca="1" si="31"/>
        <v>-2.7588180702605491E-2</v>
      </c>
      <c r="Q66" s="2">
        <f t="shared" ca="1" si="31"/>
        <v>-2.7588180702605491E-2</v>
      </c>
      <c r="R66" s="2">
        <f t="shared" ca="1" si="31"/>
        <v>-2.7588180702605491E-2</v>
      </c>
      <c r="S66" s="2">
        <f t="shared" ca="1" si="31"/>
        <v>-2.7588180702605491E-2</v>
      </c>
      <c r="T66" s="2">
        <f t="shared" ca="1" si="31"/>
        <v>-2.7588180702605491E-2</v>
      </c>
    </row>
    <row r="68" spans="3:20" x14ac:dyDescent="0.5">
      <c r="C68" s="1" t="s">
        <v>16</v>
      </c>
      <c r="D68" s="36">
        <f>-'1. Historical P&amp;L'!S13/'1. Historical P&amp;L'!S$11</f>
        <v>0.19928795970584301</v>
      </c>
      <c r="E68" s="37">
        <f t="shared" ref="E68:P68" si="32">SUM(E69:E71)</f>
        <v>0.2</v>
      </c>
      <c r="F68" s="37">
        <f t="shared" si="32"/>
        <v>0.19772727272727272</v>
      </c>
      <c r="G68" s="37">
        <f t="shared" si="32"/>
        <v>0.19545454545454544</v>
      </c>
      <c r="H68" s="37">
        <f t="shared" si="32"/>
        <v>0.19318181818181818</v>
      </c>
      <c r="I68" s="37">
        <f t="shared" si="32"/>
        <v>0.19090909090909086</v>
      </c>
      <c r="J68" s="37">
        <f t="shared" si="32"/>
        <v>0.1886363636363636</v>
      </c>
      <c r="K68" s="37">
        <f t="shared" si="32"/>
        <v>0.18636363636363631</v>
      </c>
      <c r="L68" s="37">
        <f t="shared" si="32"/>
        <v>0.18409090909090903</v>
      </c>
      <c r="M68" s="37">
        <f t="shared" si="32"/>
        <v>0.18181818181818174</v>
      </c>
      <c r="N68" s="37">
        <f t="shared" si="32"/>
        <v>0.17954545454545445</v>
      </c>
      <c r="O68" s="37">
        <f t="shared" si="32"/>
        <v>0.17727272727272719</v>
      </c>
      <c r="P68" s="37">
        <f t="shared" si="32"/>
        <v>0.17499999999999999</v>
      </c>
      <c r="Q68" s="37">
        <f>SUM(Q69:Q71)</f>
        <v>0.17499999999999999</v>
      </c>
      <c r="R68" s="37">
        <f>SUM(R69:R71)</f>
        <v>0.17499999999999999</v>
      </c>
      <c r="S68" s="37">
        <f>SUM(S69:S71)</f>
        <v>0.17499999999999999</v>
      </c>
      <c r="T68" s="37">
        <f>SUM(T69:T71)</f>
        <v>0.17499999999999999</v>
      </c>
    </row>
    <row r="69" spans="3:20" x14ac:dyDescent="0.5">
      <c r="C69" s="3" t="s">
        <v>19</v>
      </c>
      <c r="D69" s="36">
        <f>-'1. Historical P&amp;L'!S14/'1. Historical P&amp;L'!S$11</f>
        <v>2.9893193955876449E-2</v>
      </c>
      <c r="E69" s="14">
        <v>0.03</v>
      </c>
      <c r="F69" s="15">
        <f t="shared" ref="F69:O69" si="33">($P69-$E69)/11+E69</f>
        <v>2.9545454545454545E-2</v>
      </c>
      <c r="G69" s="15">
        <f t="shared" si="33"/>
        <v>2.9090909090909091E-2</v>
      </c>
      <c r="H69" s="15">
        <f t="shared" si="33"/>
        <v>2.8636363636363637E-2</v>
      </c>
      <c r="I69" s="15">
        <f t="shared" si="33"/>
        <v>2.8181818181818183E-2</v>
      </c>
      <c r="J69" s="15">
        <f t="shared" si="33"/>
        <v>2.7727272727272729E-2</v>
      </c>
      <c r="K69" s="15">
        <f t="shared" si="33"/>
        <v>2.7272727272727275E-2</v>
      </c>
      <c r="L69" s="15">
        <f t="shared" si="33"/>
        <v>2.6818181818181821E-2</v>
      </c>
      <c r="M69" s="15">
        <f t="shared" si="33"/>
        <v>2.6363636363636367E-2</v>
      </c>
      <c r="N69" s="15">
        <f t="shared" si="33"/>
        <v>2.5909090909090913E-2</v>
      </c>
      <c r="O69" s="15">
        <f t="shared" si="33"/>
        <v>2.5454545454545459E-2</v>
      </c>
      <c r="P69" s="14">
        <v>2.5000000000000001E-2</v>
      </c>
      <c r="Q69" s="14">
        <v>2.5000000000000001E-2</v>
      </c>
      <c r="R69" s="14">
        <v>2.5000000000000001E-2</v>
      </c>
      <c r="S69" s="14">
        <v>2.5000000000000001E-2</v>
      </c>
      <c r="T69" s="14">
        <v>2.5000000000000001E-2</v>
      </c>
    </row>
    <row r="70" spans="3:20" x14ac:dyDescent="0.5">
      <c r="C70" s="3" t="s">
        <v>21</v>
      </c>
      <c r="D70" s="36">
        <f>-'1. Historical P&amp;L'!S15/'1. Historical P&amp;L'!S$11</f>
        <v>6.9750785897045045E-2</v>
      </c>
      <c r="E70" s="14">
        <v>7.0000000000000007E-2</v>
      </c>
      <c r="F70" s="15">
        <f t="shared" ref="F70:O70" si="34">($P70-$E70)/11+E70</f>
        <v>6.9090909090909092E-2</v>
      </c>
      <c r="G70" s="15">
        <f t="shared" si="34"/>
        <v>6.8181818181818177E-2</v>
      </c>
      <c r="H70" s="15">
        <f t="shared" si="34"/>
        <v>6.7272727272727262E-2</v>
      </c>
      <c r="I70" s="15">
        <f t="shared" si="34"/>
        <v>6.6363636363636347E-2</v>
      </c>
      <c r="J70" s="15">
        <f t="shared" si="34"/>
        <v>6.5454545454545432E-2</v>
      </c>
      <c r="K70" s="15">
        <f t="shared" si="34"/>
        <v>6.4545454545454517E-2</v>
      </c>
      <c r="L70" s="15">
        <f t="shared" si="34"/>
        <v>6.3636363636363602E-2</v>
      </c>
      <c r="M70" s="15">
        <f t="shared" si="34"/>
        <v>6.2727272727272687E-2</v>
      </c>
      <c r="N70" s="15">
        <f t="shared" si="34"/>
        <v>6.1818181818181779E-2</v>
      </c>
      <c r="O70" s="15">
        <f t="shared" si="34"/>
        <v>6.0909090909090871E-2</v>
      </c>
      <c r="P70" s="14">
        <v>0.06</v>
      </c>
      <c r="Q70" s="14">
        <v>0.06</v>
      </c>
      <c r="R70" s="14">
        <v>0.06</v>
      </c>
      <c r="S70" s="14">
        <v>0.06</v>
      </c>
      <c r="T70" s="14">
        <v>0.06</v>
      </c>
    </row>
    <row r="71" spans="3:20" x14ac:dyDescent="0.5">
      <c r="C71" s="3" t="s">
        <v>20</v>
      </c>
      <c r="D71" s="36">
        <f>-'1. Historical P&amp;L'!S16/'1. Historical P&amp;L'!S$11</f>
        <v>9.9643979852921533E-2</v>
      </c>
      <c r="E71" s="14">
        <v>0.1</v>
      </c>
      <c r="F71" s="15">
        <f t="shared" ref="F71:O71" si="35">($P71-$E71)/11+E71</f>
        <v>9.9090909090909091E-2</v>
      </c>
      <c r="G71" s="15">
        <f t="shared" si="35"/>
        <v>9.8181818181818176E-2</v>
      </c>
      <c r="H71" s="15">
        <f t="shared" si="35"/>
        <v>9.7272727272727261E-2</v>
      </c>
      <c r="I71" s="15">
        <f t="shared" si="35"/>
        <v>9.6363636363636346E-2</v>
      </c>
      <c r="J71" s="15">
        <f t="shared" si="35"/>
        <v>9.5454545454545431E-2</v>
      </c>
      <c r="K71" s="15">
        <f t="shared" si="35"/>
        <v>9.4545454545454516E-2</v>
      </c>
      <c r="L71" s="15">
        <f t="shared" si="35"/>
        <v>9.3636363636363601E-2</v>
      </c>
      <c r="M71" s="15">
        <f t="shared" si="35"/>
        <v>9.2727272727272686E-2</v>
      </c>
      <c r="N71" s="15">
        <f t="shared" si="35"/>
        <v>9.1818181818181771E-2</v>
      </c>
      <c r="O71" s="15">
        <f t="shared" si="35"/>
        <v>9.0909090909090856E-2</v>
      </c>
      <c r="P71" s="14">
        <v>0.09</v>
      </c>
      <c r="Q71" s="14">
        <v>0.09</v>
      </c>
      <c r="R71" s="14">
        <v>0.09</v>
      </c>
      <c r="S71" s="14">
        <v>0.09</v>
      </c>
      <c r="T71" s="14">
        <v>0.09</v>
      </c>
    </row>
    <row r="74" spans="3:20" x14ac:dyDescent="0.5">
      <c r="C74" s="110" t="s">
        <v>193</v>
      </c>
    </row>
    <row r="75" spans="3:20" x14ac:dyDescent="0.5">
      <c r="C75" s="7" t="s">
        <v>12</v>
      </c>
      <c r="D75" s="52" t="s">
        <v>1</v>
      </c>
      <c r="E75" s="52" t="s">
        <v>2</v>
      </c>
    </row>
    <row r="76" spans="3:20" x14ac:dyDescent="0.5">
      <c r="C76" t="s">
        <v>4</v>
      </c>
      <c r="D76" s="24">
        <f>'5. Benchmarks'!E18</f>
        <v>-0.24621263819734565</v>
      </c>
      <c r="E76" s="24">
        <f>'5. Benchmarks'!E32</f>
        <v>-0.22551600545181702</v>
      </c>
    </row>
    <row r="77" spans="3:20" x14ac:dyDescent="0.5">
      <c r="C77" t="s">
        <v>5</v>
      </c>
      <c r="D77" s="24">
        <f>'5. Benchmarks'!E19</f>
        <v>18.173357431441392</v>
      </c>
      <c r="E77" s="24">
        <f>'5. Benchmarks'!E33</f>
        <v>8.590458154873108</v>
      </c>
    </row>
    <row r="78" spans="3:20" x14ac:dyDescent="0.5">
      <c r="C78" t="s">
        <v>6</v>
      </c>
      <c r="D78" s="14">
        <v>0.2</v>
      </c>
      <c r="E78" s="14">
        <v>0.12</v>
      </c>
    </row>
    <row r="79" spans="3:20" x14ac:dyDescent="0.5">
      <c r="D79" s="2"/>
      <c r="E79" s="2"/>
    </row>
    <row r="81" spans="2:27" x14ac:dyDescent="0.5">
      <c r="C81" s="7" t="s">
        <v>27</v>
      </c>
    </row>
    <row r="82" spans="2:27" x14ac:dyDescent="0.5">
      <c r="C82" t="s">
        <v>9</v>
      </c>
      <c r="E82" s="13">
        <f t="shared" ref="E82:T82" si="36">E101/1.5</f>
        <v>6.666666666666667</v>
      </c>
      <c r="F82" s="13">
        <f t="shared" si="36"/>
        <v>8</v>
      </c>
      <c r="G82" s="13">
        <f t="shared" si="36"/>
        <v>9.3333333333333339</v>
      </c>
      <c r="H82" s="13">
        <f t="shared" si="36"/>
        <v>10.666666666666666</v>
      </c>
      <c r="I82" s="13">
        <f t="shared" si="36"/>
        <v>12</v>
      </c>
      <c r="J82" s="13">
        <f t="shared" si="36"/>
        <v>13.333333333333334</v>
      </c>
      <c r="K82" s="13">
        <f t="shared" si="36"/>
        <v>14.666666666666666</v>
      </c>
      <c r="L82" s="13">
        <f t="shared" si="36"/>
        <v>16</v>
      </c>
      <c r="M82" s="13">
        <f t="shared" si="36"/>
        <v>17.333333333333332</v>
      </c>
      <c r="N82" s="13">
        <f t="shared" si="36"/>
        <v>18.666666666666668</v>
      </c>
      <c r="O82" s="13">
        <f t="shared" si="36"/>
        <v>20</v>
      </c>
      <c r="P82" s="13">
        <f t="shared" si="36"/>
        <v>21.333333333333332</v>
      </c>
      <c r="Q82" s="13">
        <f t="shared" si="36"/>
        <v>22</v>
      </c>
      <c r="R82" s="13">
        <f t="shared" si="36"/>
        <v>22.666666666666668</v>
      </c>
      <c r="S82" s="13">
        <f t="shared" si="36"/>
        <v>23.333333333333332</v>
      </c>
      <c r="T82" s="13">
        <f t="shared" si="36"/>
        <v>24</v>
      </c>
    </row>
    <row r="83" spans="2:27" x14ac:dyDescent="0.5">
      <c r="C83" t="s">
        <v>18</v>
      </c>
      <c r="E83" s="13">
        <f t="shared" ref="E83:T83" si="37">E101/2.8</f>
        <v>3.5714285714285716</v>
      </c>
      <c r="F83" s="13">
        <f t="shared" si="37"/>
        <v>4.2857142857142856</v>
      </c>
      <c r="G83" s="13">
        <f t="shared" si="37"/>
        <v>5</v>
      </c>
      <c r="H83" s="13">
        <f t="shared" si="37"/>
        <v>5.7142857142857144</v>
      </c>
      <c r="I83" s="13">
        <f t="shared" si="37"/>
        <v>6.4285714285714288</v>
      </c>
      <c r="J83" s="13">
        <f t="shared" si="37"/>
        <v>7.1428571428571432</v>
      </c>
      <c r="K83" s="13">
        <f t="shared" si="37"/>
        <v>7.8571428571428577</v>
      </c>
      <c r="L83" s="13">
        <f t="shared" si="37"/>
        <v>8.5714285714285712</v>
      </c>
      <c r="M83" s="13">
        <f t="shared" si="37"/>
        <v>9.2857142857142865</v>
      </c>
      <c r="N83" s="13">
        <f t="shared" si="37"/>
        <v>10</v>
      </c>
      <c r="O83" s="13">
        <f t="shared" si="37"/>
        <v>10.714285714285715</v>
      </c>
      <c r="P83" s="13">
        <f t="shared" si="37"/>
        <v>11.428571428571429</v>
      </c>
      <c r="Q83" s="13">
        <f t="shared" si="37"/>
        <v>11.785714285714286</v>
      </c>
      <c r="R83" s="13">
        <f t="shared" si="37"/>
        <v>12.142857142857144</v>
      </c>
      <c r="S83" s="13">
        <f t="shared" si="37"/>
        <v>12.5</v>
      </c>
      <c r="T83" s="13">
        <f t="shared" si="37"/>
        <v>12.857142857142858</v>
      </c>
    </row>
    <row r="85" spans="2:27" x14ac:dyDescent="0.5">
      <c r="C85" s="3" t="s">
        <v>30</v>
      </c>
      <c r="E85" s="14">
        <v>0.3</v>
      </c>
      <c r="F85" s="14">
        <v>0.3</v>
      </c>
      <c r="G85" s="14">
        <v>0.3</v>
      </c>
      <c r="H85" s="14">
        <v>0.3</v>
      </c>
      <c r="I85" s="14">
        <v>0.3</v>
      </c>
      <c r="J85" s="14">
        <v>0.3</v>
      </c>
      <c r="K85" s="14">
        <v>0.3</v>
      </c>
      <c r="L85" s="14">
        <v>0.3</v>
      </c>
      <c r="M85" s="14">
        <v>0.3</v>
      </c>
      <c r="N85" s="14">
        <v>0.3</v>
      </c>
      <c r="O85" s="14">
        <v>0.3</v>
      </c>
      <c r="P85" s="14">
        <v>0.3</v>
      </c>
      <c r="Q85" s="14">
        <v>0.3</v>
      </c>
      <c r="R85" s="14">
        <v>0.3</v>
      </c>
      <c r="S85" s="14">
        <v>0.3</v>
      </c>
      <c r="T85" s="14">
        <v>0.3</v>
      </c>
    </row>
    <row r="88" spans="2:27" x14ac:dyDescent="0.5">
      <c r="C88" s="7" t="s">
        <v>8</v>
      </c>
    </row>
    <row r="89" spans="2:27" x14ac:dyDescent="0.5">
      <c r="C89" t="s">
        <v>17</v>
      </c>
      <c r="D89" s="13">
        <v>100000</v>
      </c>
    </row>
    <row r="90" spans="2:27" x14ac:dyDescent="0.5">
      <c r="C90" t="s">
        <v>9</v>
      </c>
      <c r="D90" s="13">
        <v>50000</v>
      </c>
    </row>
    <row r="91" spans="2:27" x14ac:dyDescent="0.5">
      <c r="C91" t="s">
        <v>18</v>
      </c>
      <c r="D91" s="13">
        <v>50000</v>
      </c>
    </row>
    <row r="92" spans="2:27" x14ac:dyDescent="0.5">
      <c r="D92" s="6"/>
    </row>
    <row r="93" spans="2:27" x14ac:dyDescent="0.5">
      <c r="D93" s="3"/>
      <c r="W93" s="11"/>
      <c r="X93" s="11"/>
      <c r="Y93" s="11"/>
      <c r="Z93" s="11"/>
      <c r="AA93" s="11"/>
    </row>
    <row r="94" spans="2:27" s="50" customFormat="1" x14ac:dyDescent="0.5">
      <c r="B94" s="51" t="s">
        <v>216</v>
      </c>
    </row>
    <row r="95" spans="2:27" s="75" customFormat="1" x14ac:dyDescent="0.5">
      <c r="B95" s="108" t="s">
        <v>309</v>
      </c>
    </row>
    <row r="96" spans="2:27" s="75" customFormat="1" x14ac:dyDescent="0.5">
      <c r="B96" s="108" t="s">
        <v>310</v>
      </c>
    </row>
    <row r="97" spans="2:20" s="75" customFormat="1" x14ac:dyDescent="0.5">
      <c r="B97" s="108"/>
    </row>
    <row r="98" spans="2:20" s="75" customFormat="1" x14ac:dyDescent="0.5">
      <c r="B98" s="74"/>
      <c r="D98" s="74" t="str">
        <f t="shared" ref="D98:T98" si="38">D13&amp;" "&amp;D14</f>
        <v>2019 Q4</v>
      </c>
      <c r="E98" s="74" t="str">
        <f t="shared" si="38"/>
        <v>2020 Q1</v>
      </c>
      <c r="F98" s="74" t="str">
        <f t="shared" si="38"/>
        <v>2020 Q2</v>
      </c>
      <c r="G98" s="74" t="str">
        <f t="shared" si="38"/>
        <v>2020 Q3</v>
      </c>
      <c r="H98" s="74" t="str">
        <f t="shared" si="38"/>
        <v>2020 Q4</v>
      </c>
      <c r="I98" s="74" t="str">
        <f t="shared" si="38"/>
        <v>2021 Q1</v>
      </c>
      <c r="J98" s="74" t="str">
        <f t="shared" si="38"/>
        <v>2021 Q2</v>
      </c>
      <c r="K98" s="74" t="str">
        <f t="shared" si="38"/>
        <v>2021 Q3</v>
      </c>
      <c r="L98" s="74" t="str">
        <f t="shared" si="38"/>
        <v>2021 Q4</v>
      </c>
      <c r="M98" s="74" t="str">
        <f t="shared" si="38"/>
        <v>2022 Q1</v>
      </c>
      <c r="N98" s="74" t="str">
        <f t="shared" si="38"/>
        <v>2022 Q2</v>
      </c>
      <c r="O98" s="74" t="str">
        <f t="shared" si="38"/>
        <v>2022 Q3</v>
      </c>
      <c r="P98" s="74" t="str">
        <f t="shared" si="38"/>
        <v>2022 Q4</v>
      </c>
      <c r="Q98" s="74" t="str">
        <f t="shared" si="38"/>
        <v>2023 Q1</v>
      </c>
      <c r="R98" s="74" t="str">
        <f t="shared" si="38"/>
        <v>2023 Q2</v>
      </c>
      <c r="S98" s="74" t="str">
        <f t="shared" si="38"/>
        <v>2023 Q3</v>
      </c>
      <c r="T98" s="74" t="str">
        <f t="shared" si="38"/>
        <v>2023 Q4</v>
      </c>
    </row>
    <row r="99" spans="2:20" x14ac:dyDescent="0.5">
      <c r="C99" t="s">
        <v>113</v>
      </c>
      <c r="D99" s="39">
        <f>'4. Cohorts'!AV14</f>
        <v>7</v>
      </c>
      <c r="E99">
        <f>D101</f>
        <v>8</v>
      </c>
      <c r="F99" s="6">
        <f t="shared" ref="F99:P99" si="39">E101</f>
        <v>10</v>
      </c>
      <c r="G99" s="6">
        <f t="shared" si="39"/>
        <v>12</v>
      </c>
      <c r="H99" s="6">
        <f t="shared" si="39"/>
        <v>14</v>
      </c>
      <c r="I99" s="6">
        <f t="shared" si="39"/>
        <v>16</v>
      </c>
      <c r="J99" s="6">
        <f t="shared" si="39"/>
        <v>18</v>
      </c>
      <c r="K99" s="6">
        <f t="shared" si="39"/>
        <v>20</v>
      </c>
      <c r="L99" s="6">
        <f t="shared" si="39"/>
        <v>22</v>
      </c>
      <c r="M99" s="6">
        <f t="shared" si="39"/>
        <v>24</v>
      </c>
      <c r="N99" s="6">
        <f t="shared" si="39"/>
        <v>26</v>
      </c>
      <c r="O99" s="6">
        <f t="shared" si="39"/>
        <v>28</v>
      </c>
      <c r="P99" s="6">
        <f t="shared" si="39"/>
        <v>30</v>
      </c>
      <c r="Q99" s="6">
        <f>P101</f>
        <v>32</v>
      </c>
      <c r="R99" s="6">
        <f>Q101</f>
        <v>33</v>
      </c>
      <c r="S99" s="6">
        <f>R101</f>
        <v>34</v>
      </c>
      <c r="T99" s="6">
        <f>S101</f>
        <v>35</v>
      </c>
    </row>
    <row r="100" spans="2:20" x14ac:dyDescent="0.5">
      <c r="C100" t="s">
        <v>112</v>
      </c>
      <c r="D100" s="39">
        <f>SUM('4. Cohorts'!AW13:AY13)</f>
        <v>1</v>
      </c>
      <c r="E100" s="78">
        <f t="shared" ref="E100:T100" si="40">E54</f>
        <v>2</v>
      </c>
      <c r="F100" s="78">
        <f t="shared" si="40"/>
        <v>2</v>
      </c>
      <c r="G100" s="78">
        <f t="shared" si="40"/>
        <v>2</v>
      </c>
      <c r="H100" s="78">
        <f t="shared" si="40"/>
        <v>2</v>
      </c>
      <c r="I100" s="78">
        <f t="shared" si="40"/>
        <v>2</v>
      </c>
      <c r="J100" s="78">
        <f t="shared" si="40"/>
        <v>2</v>
      </c>
      <c r="K100" s="78">
        <f t="shared" si="40"/>
        <v>2</v>
      </c>
      <c r="L100" s="78">
        <f t="shared" si="40"/>
        <v>2</v>
      </c>
      <c r="M100" s="78">
        <f t="shared" si="40"/>
        <v>2</v>
      </c>
      <c r="N100" s="78">
        <f t="shared" si="40"/>
        <v>2</v>
      </c>
      <c r="O100" s="78">
        <f t="shared" si="40"/>
        <v>2</v>
      </c>
      <c r="P100" s="78">
        <f t="shared" si="40"/>
        <v>2</v>
      </c>
      <c r="Q100" s="78">
        <f t="shared" si="40"/>
        <v>1</v>
      </c>
      <c r="R100" s="78">
        <f t="shared" si="40"/>
        <v>1</v>
      </c>
      <c r="S100" s="78">
        <f t="shared" si="40"/>
        <v>1</v>
      </c>
      <c r="T100" s="78">
        <f t="shared" si="40"/>
        <v>1</v>
      </c>
    </row>
    <row r="101" spans="2:20" x14ac:dyDescent="0.5">
      <c r="C101" t="s">
        <v>117</v>
      </c>
      <c r="D101" s="39">
        <f>AVERAGE('4. Cohorts'!AW14:AY14)</f>
        <v>8</v>
      </c>
      <c r="E101" s="6">
        <f t="shared" ref="E101:P101" si="41">SUM(E99:E100)</f>
        <v>10</v>
      </c>
      <c r="F101" s="6">
        <f t="shared" si="41"/>
        <v>12</v>
      </c>
      <c r="G101" s="6">
        <f t="shared" si="41"/>
        <v>14</v>
      </c>
      <c r="H101" s="6">
        <f t="shared" si="41"/>
        <v>16</v>
      </c>
      <c r="I101" s="6">
        <f t="shared" si="41"/>
        <v>18</v>
      </c>
      <c r="J101" s="6">
        <f t="shared" si="41"/>
        <v>20</v>
      </c>
      <c r="K101" s="6">
        <f t="shared" si="41"/>
        <v>22</v>
      </c>
      <c r="L101" s="6">
        <f t="shared" si="41"/>
        <v>24</v>
      </c>
      <c r="M101" s="6">
        <f t="shared" si="41"/>
        <v>26</v>
      </c>
      <c r="N101" s="6">
        <f t="shared" si="41"/>
        <v>28</v>
      </c>
      <c r="O101" s="6">
        <f t="shared" si="41"/>
        <v>30</v>
      </c>
      <c r="P101" s="6">
        <f t="shared" si="41"/>
        <v>32</v>
      </c>
      <c r="Q101" s="6">
        <f>SUM(Q99:Q100)</f>
        <v>33</v>
      </c>
      <c r="R101" s="6">
        <f>SUM(R99:R100)</f>
        <v>34</v>
      </c>
      <c r="S101" s="6">
        <f>SUM(S99:S100)</f>
        <v>35</v>
      </c>
      <c r="T101" s="6">
        <f>SUM(T99:T100)</f>
        <v>36</v>
      </c>
    </row>
    <row r="102" spans="2:20" x14ac:dyDescent="0.5">
      <c r="D102" s="3"/>
    </row>
    <row r="103" spans="2:20" x14ac:dyDescent="0.5">
      <c r="C103" t="s">
        <v>114</v>
      </c>
      <c r="D103" s="3"/>
      <c r="E103" s="6">
        <f t="shared" ref="E103:P103" si="42">D106</f>
        <v>1882349.2651247215</v>
      </c>
      <c r="F103" s="6">
        <f t="shared" ca="1" si="42"/>
        <v>2395781.2266594125</v>
      </c>
      <c r="G103" s="6">
        <f t="shared" ca="1" si="42"/>
        <v>3046994.2802835805</v>
      </c>
      <c r="H103" s="6">
        <f t="shared" ca="1" si="42"/>
        <v>3843085.9940193561</v>
      </c>
      <c r="I103" s="6">
        <f t="shared" ca="1" si="42"/>
        <v>4791349.7448780136</v>
      </c>
      <c r="J103" s="6">
        <f t="shared" ca="1" si="42"/>
        <v>5899280.1208737483</v>
      </c>
      <c r="K103" s="6">
        <f t="shared" ca="1" si="42"/>
        <v>7174578.4720691806</v>
      </c>
      <c r="L103" s="6">
        <f t="shared" ca="1" si="42"/>
        <v>8625158.6147641148</v>
      </c>
      <c r="M103" s="6">
        <f t="shared" ca="1" si="42"/>
        <v>10259152.693052478</v>
      </c>
      <c r="N103" s="6">
        <f t="shared" ca="1" si="42"/>
        <v>12084917.202088963</v>
      </c>
      <c r="O103" s="6">
        <f t="shared" ca="1" si="42"/>
        <v>14111039.177526629</v>
      </c>
      <c r="P103" s="6">
        <f t="shared" ca="1" si="42"/>
        <v>16346342.555709833</v>
      </c>
      <c r="Q103" s="6">
        <f ca="1">P106</f>
        <v>18799894.709333308</v>
      </c>
      <c r="R103" s="6">
        <f ca="1">Q106</f>
        <v>21481013.163408186</v>
      </c>
      <c r="S103" s="6">
        <f ca="1">R106</f>
        <v>24330871.4006189</v>
      </c>
      <c r="T103" s="6">
        <f ca="1">S106</f>
        <v>27355772.8637724</v>
      </c>
    </row>
    <row r="104" spans="2:20" x14ac:dyDescent="0.5">
      <c r="C104" t="s">
        <v>115</v>
      </c>
      <c r="D104" s="38">
        <f>SUM('4. Cohorts'!AW17:AY17)</f>
        <v>376000</v>
      </c>
      <c r="E104" s="6">
        <f t="shared" ref="E104:T104" si="43">E99*E$58*E$60*$D$59</f>
        <v>461501.36986301368</v>
      </c>
      <c r="F104" s="6">
        <f t="shared" si="43"/>
        <v>585117.80821917811</v>
      </c>
      <c r="G104" s="6">
        <f t="shared" si="43"/>
        <v>712030.68493150675</v>
      </c>
      <c r="H104" s="6">
        <f t="shared" si="43"/>
        <v>842240</v>
      </c>
      <c r="I104" s="6">
        <f t="shared" si="43"/>
        <v>975745.75342465751</v>
      </c>
      <c r="J104" s="6">
        <f t="shared" si="43"/>
        <v>1112547.9452054794</v>
      </c>
      <c r="K104" s="6">
        <f t="shared" si="43"/>
        <v>1252646.5753424659</v>
      </c>
      <c r="L104" s="6">
        <f t="shared" si="43"/>
        <v>1396041.6438356165</v>
      </c>
      <c r="M104" s="6">
        <f t="shared" si="43"/>
        <v>1542733.1506849315</v>
      </c>
      <c r="N104" s="6">
        <f t="shared" si="43"/>
        <v>1692721.0958904112</v>
      </c>
      <c r="O104" s="6">
        <f t="shared" si="43"/>
        <v>1846005.4794520549</v>
      </c>
      <c r="P104" s="6">
        <f t="shared" si="43"/>
        <v>2002586.3013698631</v>
      </c>
      <c r="Q104" s="6">
        <f t="shared" si="43"/>
        <v>2162463.5616438356</v>
      </c>
      <c r="R104" s="6">
        <f t="shared" si="43"/>
        <v>2257236.1643835618</v>
      </c>
      <c r="S104" s="6">
        <f t="shared" si="43"/>
        <v>2353656.9863013704</v>
      </c>
      <c r="T104" s="6">
        <f t="shared" si="43"/>
        <v>2451726.0273972605</v>
      </c>
    </row>
    <row r="105" spans="2:20" x14ac:dyDescent="0.5">
      <c r="C105" t="s">
        <v>7</v>
      </c>
      <c r="D105" s="3"/>
      <c r="E105" s="6">
        <f t="shared" ref="E105:T105" ca="1" si="44">E103*-$D$66</f>
        <v>51930.591671677466</v>
      </c>
      <c r="F105" s="6">
        <f t="shared" ca="1" si="44"/>
        <v>66095.245404989721</v>
      </c>
      <c r="G105" s="6">
        <f t="shared" ca="1" si="44"/>
        <v>84061.02880426879</v>
      </c>
      <c r="H105" s="6">
        <f t="shared" ca="1" si="44"/>
        <v>106023.75085865824</v>
      </c>
      <c r="I105" s="6">
        <f t="shared" ca="1" si="44"/>
        <v>132184.62257107737</v>
      </c>
      <c r="J105" s="6">
        <f t="shared" ca="1" si="44"/>
        <v>162750.40598995335</v>
      </c>
      <c r="K105" s="6">
        <f t="shared" ca="1" si="44"/>
        <v>197933.56735246777</v>
      </c>
      <c r="L105" s="6">
        <f t="shared" ca="1" si="44"/>
        <v>237952.43445274688</v>
      </c>
      <c r="M105" s="6">
        <f t="shared" ca="1" si="44"/>
        <v>283031.35835155356</v>
      </c>
      <c r="N105" s="6">
        <f t="shared" ca="1" si="44"/>
        <v>333400.87954725587</v>
      </c>
      <c r="O105" s="6">
        <f t="shared" ca="1" si="44"/>
        <v>389297.8987311502</v>
      </c>
      <c r="P105" s="6">
        <f t="shared" ca="1" si="44"/>
        <v>450965.85225361295</v>
      </c>
      <c r="Q105" s="6">
        <f t="shared" ca="1" si="44"/>
        <v>518654.89243104425</v>
      </c>
      <c r="R105" s="6">
        <f t="shared" ca="1" si="44"/>
        <v>592622.07282715233</v>
      </c>
      <c r="S105" s="6">
        <f t="shared" ca="1" si="44"/>
        <v>671244.47685213014</v>
      </c>
      <c r="T105" s="6">
        <f t="shared" ca="1" si="44"/>
        <v>754696.00502518471</v>
      </c>
    </row>
    <row r="106" spans="2:20" x14ac:dyDescent="0.5">
      <c r="C106" t="s">
        <v>116</v>
      </c>
      <c r="D106" s="38">
        <f>'4. Cohorts'!AY139*12</f>
        <v>1882349.2651247215</v>
      </c>
      <c r="E106" s="6">
        <f t="shared" ref="E106:P106" ca="1" si="45">SUM(E103:E105)</f>
        <v>2395781.2266594125</v>
      </c>
      <c r="F106" s="6">
        <f t="shared" ca="1" si="45"/>
        <v>3046994.2802835805</v>
      </c>
      <c r="G106" s="6">
        <f t="shared" ca="1" si="45"/>
        <v>3843085.9940193561</v>
      </c>
      <c r="H106" s="6">
        <f t="shared" ca="1" si="45"/>
        <v>4791349.7448780136</v>
      </c>
      <c r="I106" s="6">
        <f t="shared" ca="1" si="45"/>
        <v>5899280.1208737483</v>
      </c>
      <c r="J106" s="6">
        <f t="shared" ca="1" si="45"/>
        <v>7174578.4720691806</v>
      </c>
      <c r="K106" s="6">
        <f t="shared" ca="1" si="45"/>
        <v>8625158.6147641148</v>
      </c>
      <c r="L106" s="6">
        <f t="shared" ca="1" si="45"/>
        <v>10259152.693052478</v>
      </c>
      <c r="M106" s="6">
        <f t="shared" ca="1" si="45"/>
        <v>12084917.202088963</v>
      </c>
      <c r="N106" s="6">
        <f t="shared" ca="1" si="45"/>
        <v>14111039.177526629</v>
      </c>
      <c r="O106" s="6">
        <f t="shared" ca="1" si="45"/>
        <v>16346342.555709833</v>
      </c>
      <c r="P106" s="6">
        <f t="shared" ca="1" si="45"/>
        <v>18799894.709333308</v>
      </c>
      <c r="Q106" s="6">
        <f ca="1">SUM(Q103:Q105)</f>
        <v>21481013.163408186</v>
      </c>
      <c r="R106" s="6">
        <f ca="1">SUM(R103:R105)</f>
        <v>24330871.4006189</v>
      </c>
      <c r="S106" s="6">
        <f ca="1">SUM(S103:S105)</f>
        <v>27355772.8637724</v>
      </c>
      <c r="T106" s="6">
        <f ca="1">SUM(T103:T105)</f>
        <v>30562194.896194845</v>
      </c>
    </row>
    <row r="108" spans="2:20" x14ac:dyDescent="0.5">
      <c r="C108" t="s">
        <v>122</v>
      </c>
      <c r="E108" s="6">
        <f t="shared" ref="E108:T108" si="46">$D$59*E60*E99</f>
        <v>89.6</v>
      </c>
      <c r="F108" s="6">
        <f t="shared" si="46"/>
        <v>113.6</v>
      </c>
      <c r="G108" s="6">
        <f t="shared" si="46"/>
        <v>138.24</v>
      </c>
      <c r="H108" s="6">
        <f t="shared" si="46"/>
        <v>163.51999999999998</v>
      </c>
      <c r="I108" s="6">
        <f t="shared" si="46"/>
        <v>189.44</v>
      </c>
      <c r="J108" s="6">
        <f t="shared" si="46"/>
        <v>216</v>
      </c>
      <c r="K108" s="6">
        <f t="shared" si="46"/>
        <v>243.2</v>
      </c>
      <c r="L108" s="6">
        <f t="shared" si="46"/>
        <v>271.04000000000002</v>
      </c>
      <c r="M108" s="6">
        <f t="shared" si="46"/>
        <v>299.52</v>
      </c>
      <c r="N108" s="6">
        <f t="shared" si="46"/>
        <v>328.64</v>
      </c>
      <c r="O108" s="6">
        <f t="shared" si="46"/>
        <v>358.40000000000003</v>
      </c>
      <c r="P108" s="6">
        <f t="shared" si="46"/>
        <v>388.8</v>
      </c>
      <c r="Q108" s="6">
        <f t="shared" si="46"/>
        <v>419.84000000000003</v>
      </c>
      <c r="R108" s="6">
        <f t="shared" si="46"/>
        <v>438.24</v>
      </c>
      <c r="S108" s="6">
        <f t="shared" si="46"/>
        <v>456.96000000000004</v>
      </c>
      <c r="T108" s="6">
        <f t="shared" si="46"/>
        <v>476.00000000000006</v>
      </c>
    </row>
    <row r="109" spans="2:20" x14ac:dyDescent="0.5">
      <c r="C109" t="s">
        <v>313</v>
      </c>
      <c r="D109" s="35">
        <f>'3. Unit Economics'!E12</f>
        <v>5150.6849315068494</v>
      </c>
      <c r="E109" s="6">
        <f>E104/E108</f>
        <v>5150.6849315068494</v>
      </c>
      <c r="F109" s="6">
        <f t="shared" ref="F109:T109" si="47">F104/F108</f>
        <v>5150.6849315068503</v>
      </c>
      <c r="G109" s="6">
        <f t="shared" si="47"/>
        <v>5150.6849315068484</v>
      </c>
      <c r="H109" s="6">
        <f t="shared" si="47"/>
        <v>5150.6849315068503</v>
      </c>
      <c r="I109" s="6">
        <f t="shared" si="47"/>
        <v>5150.6849315068494</v>
      </c>
      <c r="J109" s="6">
        <f t="shared" si="47"/>
        <v>5150.6849315068494</v>
      </c>
      <c r="K109" s="6">
        <f t="shared" si="47"/>
        <v>5150.6849315068503</v>
      </c>
      <c r="L109" s="6">
        <f t="shared" si="47"/>
        <v>5150.6849315068494</v>
      </c>
      <c r="M109" s="6">
        <f t="shared" si="47"/>
        <v>5150.6849315068494</v>
      </c>
      <c r="N109" s="6">
        <f t="shared" si="47"/>
        <v>5150.6849315068503</v>
      </c>
      <c r="O109" s="6">
        <f t="shared" si="47"/>
        <v>5150.6849315068494</v>
      </c>
      <c r="P109" s="6">
        <f t="shared" si="47"/>
        <v>5150.6849315068494</v>
      </c>
      <c r="Q109" s="6">
        <f t="shared" si="47"/>
        <v>5150.6849315068494</v>
      </c>
      <c r="R109" s="6">
        <f t="shared" si="47"/>
        <v>5150.6849315068494</v>
      </c>
      <c r="S109" s="6">
        <f t="shared" si="47"/>
        <v>5150.6849315068503</v>
      </c>
      <c r="T109" s="6">
        <f t="shared" si="47"/>
        <v>5150.6849315068494</v>
      </c>
    </row>
    <row r="110" spans="2:20" x14ac:dyDescent="0.5">
      <c r="C110" t="s">
        <v>126</v>
      </c>
      <c r="D110" s="38">
        <f>'3. Unit Economics'!E35</f>
        <v>53714.285714285717</v>
      </c>
      <c r="E110" s="6">
        <f>E104/E99</f>
        <v>57687.67123287671</v>
      </c>
      <c r="F110" s="6">
        <f t="shared" ref="F110:T110" si="48">F104/F99</f>
        <v>58511.780821917811</v>
      </c>
      <c r="G110" s="6">
        <f t="shared" si="48"/>
        <v>59335.890410958898</v>
      </c>
      <c r="H110" s="6">
        <f t="shared" si="48"/>
        <v>60160</v>
      </c>
      <c r="I110" s="6">
        <f t="shared" si="48"/>
        <v>60984.109589041094</v>
      </c>
      <c r="J110" s="6">
        <f t="shared" si="48"/>
        <v>61808.219178082189</v>
      </c>
      <c r="K110" s="6">
        <f t="shared" si="48"/>
        <v>62632.328767123297</v>
      </c>
      <c r="L110" s="6">
        <f t="shared" si="48"/>
        <v>63456.438356164384</v>
      </c>
      <c r="M110" s="6">
        <f t="shared" si="48"/>
        <v>64280.547945205479</v>
      </c>
      <c r="N110" s="6">
        <f t="shared" si="48"/>
        <v>65104.65753424658</v>
      </c>
      <c r="O110" s="6">
        <f t="shared" si="48"/>
        <v>65928.767123287675</v>
      </c>
      <c r="P110" s="6">
        <f t="shared" si="48"/>
        <v>66752.876712328769</v>
      </c>
      <c r="Q110" s="6">
        <f t="shared" si="48"/>
        <v>67576.986301369863</v>
      </c>
      <c r="R110" s="6">
        <f t="shared" si="48"/>
        <v>68401.095890410958</v>
      </c>
      <c r="S110" s="6">
        <f t="shared" si="48"/>
        <v>69225.205479452066</v>
      </c>
      <c r="T110" s="6">
        <f t="shared" si="48"/>
        <v>70049.315068493161</v>
      </c>
    </row>
    <row r="111" spans="2:20" x14ac:dyDescent="0.5">
      <c r="C111" s="3" t="s">
        <v>127</v>
      </c>
      <c r="E111" s="28">
        <f t="shared" ref="E111:T111" si="49">E110*4</f>
        <v>230750.68493150684</v>
      </c>
      <c r="F111" s="28">
        <f t="shared" si="49"/>
        <v>234047.12328767125</v>
      </c>
      <c r="G111" s="28">
        <f t="shared" si="49"/>
        <v>237343.56164383559</v>
      </c>
      <c r="H111" s="28">
        <f t="shared" si="49"/>
        <v>240640</v>
      </c>
      <c r="I111" s="28">
        <f t="shared" si="49"/>
        <v>243936.43835616438</v>
      </c>
      <c r="J111" s="28">
        <f t="shared" si="49"/>
        <v>247232.87671232875</v>
      </c>
      <c r="K111" s="28">
        <f t="shared" si="49"/>
        <v>250529.31506849319</v>
      </c>
      <c r="L111" s="28">
        <f t="shared" si="49"/>
        <v>253825.75342465754</v>
      </c>
      <c r="M111" s="28">
        <f t="shared" si="49"/>
        <v>257122.19178082192</v>
      </c>
      <c r="N111" s="28">
        <f t="shared" si="49"/>
        <v>260418.63013698632</v>
      </c>
      <c r="O111" s="28">
        <f t="shared" si="49"/>
        <v>263715.0684931507</v>
      </c>
      <c r="P111" s="28">
        <f t="shared" si="49"/>
        <v>267011.50684931508</v>
      </c>
      <c r="Q111" s="28">
        <f t="shared" si="49"/>
        <v>270307.94520547945</v>
      </c>
      <c r="R111" s="28">
        <f t="shared" si="49"/>
        <v>273604.38356164383</v>
      </c>
      <c r="S111" s="28">
        <f t="shared" si="49"/>
        <v>276900.82191780827</v>
      </c>
      <c r="T111" s="28">
        <f t="shared" si="49"/>
        <v>280197.26027397264</v>
      </c>
    </row>
    <row r="112" spans="2:20" x14ac:dyDescent="0.5">
      <c r="C112" t="s">
        <v>123</v>
      </c>
      <c r="D112" s="38">
        <f>'3. Unit Economics'!E33</f>
        <v>10.428571428571429</v>
      </c>
      <c r="E112" s="6">
        <f>E108/E99</f>
        <v>11.2</v>
      </c>
      <c r="F112" s="6">
        <f t="shared" ref="F112:T112" si="50">F108/F99</f>
        <v>11.36</v>
      </c>
      <c r="G112" s="6">
        <f t="shared" si="50"/>
        <v>11.520000000000001</v>
      </c>
      <c r="H112" s="6">
        <f t="shared" si="50"/>
        <v>11.679999999999998</v>
      </c>
      <c r="I112" s="6">
        <f t="shared" si="50"/>
        <v>11.84</v>
      </c>
      <c r="J112" s="6">
        <f t="shared" si="50"/>
        <v>12</v>
      </c>
      <c r="K112" s="6">
        <f t="shared" si="50"/>
        <v>12.16</v>
      </c>
      <c r="L112" s="6">
        <f t="shared" si="50"/>
        <v>12.32</v>
      </c>
      <c r="M112" s="6">
        <f t="shared" si="50"/>
        <v>12.479999999999999</v>
      </c>
      <c r="N112" s="6">
        <f t="shared" si="50"/>
        <v>12.639999999999999</v>
      </c>
      <c r="O112" s="6">
        <f t="shared" si="50"/>
        <v>12.8</v>
      </c>
      <c r="P112" s="6">
        <f t="shared" si="50"/>
        <v>12.96</v>
      </c>
      <c r="Q112" s="6">
        <f t="shared" si="50"/>
        <v>13.120000000000001</v>
      </c>
      <c r="R112" s="6">
        <f t="shared" si="50"/>
        <v>13.280000000000001</v>
      </c>
      <c r="S112" s="6">
        <f t="shared" si="50"/>
        <v>13.440000000000001</v>
      </c>
      <c r="T112" s="6">
        <f t="shared" si="50"/>
        <v>13.600000000000001</v>
      </c>
    </row>
    <row r="114" spans="3:20" x14ac:dyDescent="0.5">
      <c r="C114" t="s">
        <v>119</v>
      </c>
      <c r="E114" s="6">
        <f t="shared" ref="E114:T114" ca="1" si="51">E106-D106</f>
        <v>513431.96153469104</v>
      </c>
      <c r="F114" s="6">
        <f t="shared" ca="1" si="51"/>
        <v>651213.05362416804</v>
      </c>
      <c r="G114" s="6">
        <f t="shared" ca="1" si="51"/>
        <v>796091.71373577556</v>
      </c>
      <c r="H114" s="6">
        <f t="shared" ca="1" si="51"/>
        <v>948263.75085865753</v>
      </c>
      <c r="I114" s="6">
        <f t="shared" ca="1" si="51"/>
        <v>1107930.3759957347</v>
      </c>
      <c r="J114" s="6">
        <f t="shared" ca="1" si="51"/>
        <v>1275298.3511954322</v>
      </c>
      <c r="K114" s="6">
        <f t="shared" ca="1" si="51"/>
        <v>1450580.1426949343</v>
      </c>
      <c r="L114" s="6">
        <f t="shared" ca="1" si="51"/>
        <v>1633994.0782883633</v>
      </c>
      <c r="M114" s="6">
        <f t="shared" ca="1" si="51"/>
        <v>1825764.5090364851</v>
      </c>
      <c r="N114" s="6">
        <f t="shared" ca="1" si="51"/>
        <v>2026121.9754376654</v>
      </c>
      <c r="O114" s="6">
        <f t="shared" ca="1" si="51"/>
        <v>2235303.3781832047</v>
      </c>
      <c r="P114" s="6">
        <f t="shared" ca="1" si="51"/>
        <v>2453552.1536234748</v>
      </c>
      <c r="Q114" s="6">
        <f t="shared" ca="1" si="51"/>
        <v>2681118.4540748782</v>
      </c>
      <c r="R114" s="6">
        <f t="shared" ca="1" si="51"/>
        <v>2849858.2372107133</v>
      </c>
      <c r="S114" s="6">
        <f t="shared" ca="1" si="51"/>
        <v>3024901.4631535001</v>
      </c>
      <c r="T114" s="6">
        <f t="shared" ca="1" si="51"/>
        <v>3206422.0324224457</v>
      </c>
    </row>
    <row r="115" spans="3:20" x14ac:dyDescent="0.5">
      <c r="C115" t="s">
        <v>22</v>
      </c>
      <c r="D115" s="35">
        <f>-'3. Unit Economics'!E30</f>
        <v>4584.4748858447492</v>
      </c>
      <c r="E115" s="6">
        <f t="shared" ref="E115:T115" si="52">-E29/E108</f>
        <v>4497.5021258503411</v>
      </c>
      <c r="F115" s="6">
        <f t="shared" si="52"/>
        <v>4256.7907444668008</v>
      </c>
      <c r="G115" s="6">
        <f t="shared" si="52"/>
        <v>4081.0667438271607</v>
      </c>
      <c r="H115" s="6">
        <f t="shared" si="52"/>
        <v>3943.0155623893397</v>
      </c>
      <c r="I115" s="6">
        <f t="shared" si="52"/>
        <v>3828.9545125482623</v>
      </c>
      <c r="J115" s="6">
        <f t="shared" si="52"/>
        <v>3731.2610229276902</v>
      </c>
      <c r="K115" s="6">
        <f t="shared" si="52"/>
        <v>3645.3438283208015</v>
      </c>
      <c r="L115" s="6">
        <f t="shared" si="52"/>
        <v>3568.2661494349804</v>
      </c>
      <c r="M115" s="6">
        <f t="shared" si="52"/>
        <v>3498.0572089947095</v>
      </c>
      <c r="N115" s="6">
        <f t="shared" si="52"/>
        <v>3433.3414475819545</v>
      </c>
      <c r="O115" s="6">
        <f t="shared" si="52"/>
        <v>3373.1265943877547</v>
      </c>
      <c r="P115" s="6">
        <f t="shared" si="52"/>
        <v>3316.6764648246126</v>
      </c>
      <c r="Q115" s="6">
        <f t="shared" si="52"/>
        <v>3167.4481435104531</v>
      </c>
      <c r="R115" s="6">
        <f t="shared" si="52"/>
        <v>3126.4125767137821</v>
      </c>
      <c r="S115" s="6">
        <f t="shared" si="52"/>
        <v>3086.5210667600368</v>
      </c>
      <c r="T115" s="6">
        <f t="shared" si="52"/>
        <v>3047.7190876350537</v>
      </c>
    </row>
    <row r="116" spans="3:20" x14ac:dyDescent="0.5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20" x14ac:dyDescent="0.5">
      <c r="C117" t="s">
        <v>124</v>
      </c>
      <c r="E117" s="2">
        <f t="shared" ref="E117:T117" ca="1" si="53">E16+E44</f>
        <v>0.58331958052513133</v>
      </c>
      <c r="F117" s="2">
        <f t="shared" ca="1" si="53"/>
        <v>0.79229335326993355</v>
      </c>
      <c r="G117" s="2">
        <f t="shared" ca="1" si="53"/>
        <v>0.9674844834405214</v>
      </c>
      <c r="H117" s="2">
        <f t="shared" ca="1" si="53"/>
        <v>1.1346293696408809</v>
      </c>
      <c r="I117" s="2">
        <f t="shared" ca="1" si="53"/>
        <v>1.1331184387744604</v>
      </c>
      <c r="J117" s="2">
        <f t="shared" ca="1" si="53"/>
        <v>1.0995874744913583</v>
      </c>
      <c r="K117" s="2">
        <f t="shared" ca="1" si="53"/>
        <v>1.0562038283404269</v>
      </c>
      <c r="L117" s="2">
        <f t="shared" ca="1" si="53"/>
        <v>1.0132765090689779</v>
      </c>
      <c r="M117" s="2">
        <f t="shared" ca="1" si="53"/>
        <v>0.9748655686154406</v>
      </c>
      <c r="N117" s="2">
        <f t="shared" ca="1" si="53"/>
        <v>0.94209356718606763</v>
      </c>
      <c r="O117" s="2">
        <f t="shared" ca="1" si="53"/>
        <v>0.91482693301335616</v>
      </c>
      <c r="P117" s="2">
        <f t="shared" ca="1" si="53"/>
        <v>0.89246708414024722</v>
      </c>
      <c r="Q117" s="2">
        <f t="shared" ca="1" si="53"/>
        <v>0.87953308677087461</v>
      </c>
      <c r="R117" s="2">
        <f t="shared" ca="1" si="53"/>
        <v>0.86253129719207655</v>
      </c>
      <c r="S117" s="2">
        <f t="shared" ca="1" si="53"/>
        <v>0.84349870946004923</v>
      </c>
      <c r="T117" s="2">
        <f t="shared" ca="1" si="53"/>
        <v>0.82368639685452105</v>
      </c>
    </row>
    <row r="118" spans="3:20" x14ac:dyDescent="0.5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3:20" s="3" customFormat="1" x14ac:dyDescent="0.5">
      <c r="C119" s="3" t="s">
        <v>311</v>
      </c>
      <c r="D119" s="38">
        <f ca="1">'3. Unit Economics'!E19</f>
        <v>37781.242495359824</v>
      </c>
      <c r="E119" s="28">
        <f ca="1">(-E109/12)*(1/$E$64)*E$27</f>
        <v>37681.096457034582</v>
      </c>
      <c r="F119" s="28">
        <f t="shared" ref="F119:T119" ca="1" si="54">-F109*(1/$D$65)*F$27</f>
        <v>35931.413257323868</v>
      </c>
      <c r="G119" s="28">
        <f t="shared" ca="1" si="54"/>
        <v>36033.201963435247</v>
      </c>
      <c r="H119" s="28">
        <f t="shared" ca="1" si="54"/>
        <v>36134.990669546671</v>
      </c>
      <c r="I119" s="28">
        <f t="shared" ca="1" si="54"/>
        <v>36236.779375658065</v>
      </c>
      <c r="J119" s="28">
        <f t="shared" ca="1" si="54"/>
        <v>36338.568081769459</v>
      </c>
      <c r="K119" s="28">
        <f t="shared" ca="1" si="54"/>
        <v>36440.356787880868</v>
      </c>
      <c r="L119" s="28">
        <f t="shared" ca="1" si="54"/>
        <v>36542.145493992262</v>
      </c>
      <c r="M119" s="28">
        <f t="shared" ca="1" si="54"/>
        <v>36643.934200103657</v>
      </c>
      <c r="N119" s="28">
        <f t="shared" ca="1" si="54"/>
        <v>36745.722906215065</v>
      </c>
      <c r="O119" s="28">
        <f t="shared" ca="1" si="54"/>
        <v>36847.511612326452</v>
      </c>
      <c r="P119" s="28">
        <f t="shared" ca="1" si="54"/>
        <v>36949.300318437847</v>
      </c>
      <c r="Q119" s="28">
        <f t="shared" ca="1" si="54"/>
        <v>36949.300318437847</v>
      </c>
      <c r="R119" s="28">
        <f t="shared" ca="1" si="54"/>
        <v>36949.300318437854</v>
      </c>
      <c r="S119" s="28">
        <f t="shared" ca="1" si="54"/>
        <v>36949.300318437854</v>
      </c>
      <c r="T119" s="28">
        <f t="shared" ca="1" si="54"/>
        <v>36949.300318437847</v>
      </c>
    </row>
    <row r="120" spans="3:20" s="3" customFormat="1" x14ac:dyDescent="0.5">
      <c r="C120" s="3" t="s">
        <v>316</v>
      </c>
      <c r="D120" s="207">
        <f ca="1">'3. Unit Economics'!E21</f>
        <v>8.2411275960994033</v>
      </c>
      <c r="E120" s="208">
        <f t="shared" ref="E120:T120" ca="1" si="55">E119/E115</f>
        <v>8.3782276033744463</v>
      </c>
      <c r="F120" s="208">
        <f t="shared" ca="1" si="55"/>
        <v>8.4409630198593621</v>
      </c>
      <c r="G120" s="208">
        <f t="shared" ca="1" si="55"/>
        <v>8.8293586518616625</v>
      </c>
      <c r="H120" s="208">
        <f t="shared" ca="1" si="55"/>
        <v>9.1643033353005681</v>
      </c>
      <c r="I120" s="208">
        <f t="shared" ca="1" si="55"/>
        <v>9.4638834848789077</v>
      </c>
      <c r="J120" s="208">
        <f t="shared" ca="1" si="55"/>
        <v>9.7389509494183901</v>
      </c>
      <c r="K120" s="208">
        <f t="shared" ca="1" si="55"/>
        <v>9.9964114508964794</v>
      </c>
      <c r="L120" s="208">
        <f t="shared" ca="1" si="55"/>
        <v>10.240868803964792</v>
      </c>
      <c r="M120" s="208">
        <f t="shared" ca="1" si="55"/>
        <v>10.47551026492062</v>
      </c>
      <c r="N120" s="208">
        <f t="shared" ca="1" si="55"/>
        <v>10.70261244540489</v>
      </c>
      <c r="O120" s="208">
        <f t="shared" ca="1" si="55"/>
        <v>10.92384486062093</v>
      </c>
      <c r="P120" s="208">
        <f t="shared" ca="1" si="55"/>
        <v>11.140459646971246</v>
      </c>
      <c r="Q120" s="208">
        <f t="shared" ca="1" si="55"/>
        <v>11.665321307356049</v>
      </c>
      <c r="R120" s="208">
        <f t="shared" ca="1" si="55"/>
        <v>11.818433879662742</v>
      </c>
      <c r="S120" s="208">
        <f t="shared" ca="1" si="55"/>
        <v>11.971180341634291</v>
      </c>
      <c r="T120" s="208">
        <f t="shared" ca="1" si="55"/>
        <v>12.123591202465279</v>
      </c>
    </row>
    <row r="121" spans="3:20" s="3" customFormat="1" x14ac:dyDescent="0.5">
      <c r="C121" s="3" t="s">
        <v>312</v>
      </c>
      <c r="D121" s="39">
        <f ca="1">'3. Unit Economics'!E31</f>
        <v>15</v>
      </c>
      <c r="E121" s="28">
        <f t="shared" ref="E121:T121" ca="1" si="56">E115/(E109*E27)*12</f>
        <v>13.09777879735671</v>
      </c>
      <c r="F121" s="28">
        <f t="shared" ca="1" si="56"/>
        <v>12.361652586848921</v>
      </c>
      <c r="G121" s="28">
        <f t="shared" ca="1" si="56"/>
        <v>11.817874487173498</v>
      </c>
      <c r="H121" s="28">
        <f t="shared" ca="1" si="56"/>
        <v>11.385944848421838</v>
      </c>
      <c r="I121" s="28">
        <f t="shared" ca="1" si="56"/>
        <v>11.025521659967442</v>
      </c>
      <c r="J121" s="28">
        <f t="shared" ca="1" si="56"/>
        <v>10.714116221744806</v>
      </c>
      <c r="K121" s="28">
        <f t="shared" ca="1" si="56"/>
        <v>10.438171023921086</v>
      </c>
      <c r="L121" s="28">
        <f t="shared" ca="1" si="56"/>
        <v>10.189003916302813</v>
      </c>
      <c r="M121" s="28">
        <f t="shared" ca="1" si="56"/>
        <v>9.9607799249033739</v>
      </c>
      <c r="N121" s="28">
        <f t="shared" ca="1" si="56"/>
        <v>9.7494189275946539</v>
      </c>
      <c r="O121" s="28">
        <f t="shared" ca="1" si="56"/>
        <v>9.5519712776303063</v>
      </c>
      <c r="P121" s="28">
        <f t="shared" ca="1" si="56"/>
        <v>9.366243014785173</v>
      </c>
      <c r="Q121" s="28">
        <f t="shared" ca="1" si="56"/>
        <v>8.9448245445362886</v>
      </c>
      <c r="R121" s="28">
        <f t="shared" ca="1" si="56"/>
        <v>8.8289407388822472</v>
      </c>
      <c r="S121" s="28">
        <f t="shared" ca="1" si="56"/>
        <v>8.7162877320496186</v>
      </c>
      <c r="T121" s="28">
        <f t="shared" ca="1" si="56"/>
        <v>8.6067115434181396</v>
      </c>
    </row>
    <row r="122" spans="3:20" x14ac:dyDescent="0.5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4" spans="3:20" x14ac:dyDescent="0.5">
      <c r="C124" s="205" t="s">
        <v>317</v>
      </c>
      <c r="D124" s="205"/>
      <c r="E124" s="205"/>
      <c r="F124" s="205"/>
      <c r="G124" s="205"/>
      <c r="H124" s="205"/>
      <c r="I124" s="205"/>
      <c r="J124" s="205"/>
      <c r="K124" s="205"/>
      <c r="L124" s="205"/>
      <c r="M124" s="11"/>
      <c r="N124" s="11"/>
      <c r="O124" s="11"/>
      <c r="P124" s="11"/>
      <c r="Q124" s="11"/>
      <c r="R124" s="11"/>
      <c r="S124" s="11"/>
      <c r="T124" s="11"/>
    </row>
    <row r="125" spans="3:20" x14ac:dyDescent="0.5">
      <c r="C125" s="106" t="s">
        <v>320</v>
      </c>
    </row>
    <row r="126" spans="3:20" x14ac:dyDescent="0.5">
      <c r="C126" s="106" t="s">
        <v>318</v>
      </c>
    </row>
    <row r="127" spans="3:20" x14ac:dyDescent="0.5">
      <c r="C127" s="206" t="s">
        <v>319</v>
      </c>
    </row>
    <row r="128" spans="3:20" x14ac:dyDescent="0.5">
      <c r="D128" s="6"/>
    </row>
    <row r="129" spans="4:10" x14ac:dyDescent="0.5">
      <c r="D129" s="6"/>
    </row>
    <row r="132" spans="4:10" x14ac:dyDescent="0.5">
      <c r="I132" s="11"/>
      <c r="J132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D1DC-F0C3-45F7-95A5-2EC193219EC0}">
  <sheetPr>
    <tabColor theme="7"/>
  </sheetPr>
  <dimension ref="B2:I38"/>
  <sheetViews>
    <sheetView showGridLines="0" topLeftCell="A7" zoomScaleNormal="100" workbookViewId="0">
      <selection activeCell="F15" sqref="F15"/>
    </sheetView>
  </sheetViews>
  <sheetFormatPr defaultRowHeight="14.35" x14ac:dyDescent="0.5"/>
  <cols>
    <col min="2" max="2" width="29.17578125" bestFit="1" customWidth="1"/>
    <col min="3" max="5" width="15.64453125" customWidth="1"/>
    <col min="7" max="7" width="93.703125" customWidth="1"/>
  </cols>
  <sheetData>
    <row r="2" spans="2:9" s="72" customFormat="1" x14ac:dyDescent="0.5">
      <c r="B2" s="71" t="s">
        <v>256</v>
      </c>
    </row>
    <row r="3" spans="2:9" s="41" customFormat="1" x14ac:dyDescent="0.5">
      <c r="B3" s="109" t="s">
        <v>236</v>
      </c>
    </row>
    <row r="4" spans="2:9" s="41" customFormat="1" x14ac:dyDescent="0.5">
      <c r="B4" s="109" t="s">
        <v>254</v>
      </c>
    </row>
    <row r="5" spans="2:9" s="41" customFormat="1" x14ac:dyDescent="0.5">
      <c r="B5" s="109" t="s">
        <v>255</v>
      </c>
    </row>
    <row r="6" spans="2:9" s="133" customFormat="1" x14ac:dyDescent="0.5">
      <c r="B6" s="132" t="s">
        <v>243</v>
      </c>
    </row>
    <row r="7" spans="2:9" s="41" customFormat="1" x14ac:dyDescent="0.5">
      <c r="B7" s="109" t="s">
        <v>242</v>
      </c>
    </row>
    <row r="8" spans="2:9" s="41" customFormat="1" x14ac:dyDescent="0.5">
      <c r="B8" s="181" t="s">
        <v>282</v>
      </c>
      <c r="C8" s="182"/>
      <c r="D8" s="182"/>
    </row>
    <row r="9" spans="2:9" s="41" customFormat="1" ht="14.7" thickBot="1" x14ac:dyDescent="0.55000000000000004">
      <c r="B9" s="40"/>
      <c r="C9" s="112"/>
      <c r="D9" s="112"/>
      <c r="E9" s="112"/>
    </row>
    <row r="10" spans="2:9" ht="14.7" thickBot="1" x14ac:dyDescent="0.55000000000000004">
      <c r="B10" s="70"/>
      <c r="C10" s="83" t="s">
        <v>128</v>
      </c>
      <c r="D10" s="84" t="s">
        <v>102</v>
      </c>
      <c r="E10" s="85" t="s">
        <v>152</v>
      </c>
      <c r="G10" s="174" t="s">
        <v>245</v>
      </c>
      <c r="I10" s="41"/>
    </row>
    <row r="11" spans="2:9" ht="28.7" customHeight="1" x14ac:dyDescent="0.5">
      <c r="B11" s="134" t="s">
        <v>14</v>
      </c>
      <c r="C11" s="135">
        <f ca="1">AVERAGEIFS('4. Cohorts'!$BA$145:$BA$192,'4. Cohorts'!$A$197:$A$244,"2019")</f>
        <v>420.74436018471965</v>
      </c>
      <c r="D11" s="135">
        <f ca="1">AVERAGEIFS('4. Cohorts'!$BA$145:$BA$192,'4. Cohorts'!$B$197:$B$244,"2019 H2")</f>
        <v>426.21775087052873</v>
      </c>
      <c r="E11" s="136">
        <f ca="1">AVERAGE('4. Cohorts'!BA190:BA192)</f>
        <v>429.9817980373536</v>
      </c>
      <c r="G11" s="176" t="s">
        <v>237</v>
      </c>
      <c r="I11" s="41"/>
    </row>
    <row r="12" spans="2:9" ht="28.7" customHeight="1" x14ac:dyDescent="0.5">
      <c r="B12" s="137" t="s">
        <v>201</v>
      </c>
      <c r="C12" s="138">
        <f>SUM('4. Cohorts'!AN17:AY17)/SUM('4. Cohorts'!AN16:AY16)</f>
        <v>5059.7222222222226</v>
      </c>
      <c r="D12" s="138">
        <f>SUM('4. Cohorts'!AT17:AY17)/SUM('4. Cohorts'!AT16:AY16)</f>
        <v>5115.1079136690651</v>
      </c>
      <c r="E12" s="139">
        <f>SUM('4. Cohorts'!AW17:AY17)/SUM('4. Cohorts'!AW16:AY16)</f>
        <v>5150.6849315068494</v>
      </c>
      <c r="G12" s="177" t="s">
        <v>244</v>
      </c>
    </row>
    <row r="13" spans="2:9" ht="28.7" customHeight="1" x14ac:dyDescent="0.5">
      <c r="B13" s="137" t="s">
        <v>202</v>
      </c>
      <c r="C13" s="138">
        <f>SUM('4. Cohorts'!AN139:AY139)/SUM('4. Cohorts'!AN83:AY83)*12</f>
        <v>5380.7057493536267</v>
      </c>
      <c r="D13" s="138">
        <f>SUM('4. Cohorts'!AT139:AY139)/SUM('4. Cohorts'!AT83:AY83)*12</f>
        <v>5408.2633951265343</v>
      </c>
      <c r="E13" s="139">
        <f>SUM('4. Cohorts'!AW139:AY139)/SUM('4. Cohorts'!AW83:AY83)*12</f>
        <v>5435.5120456830346</v>
      </c>
      <c r="G13" s="178" t="s">
        <v>283</v>
      </c>
    </row>
    <row r="14" spans="2:9" x14ac:dyDescent="0.5">
      <c r="B14" s="137"/>
      <c r="C14" s="138"/>
      <c r="D14" s="138"/>
      <c r="E14" s="139"/>
      <c r="G14" s="177"/>
    </row>
    <row r="15" spans="2:9" ht="28.7" customHeight="1" x14ac:dyDescent="0.5">
      <c r="B15" s="137" t="s">
        <v>176</v>
      </c>
      <c r="C15" s="140">
        <f ca="1">-'4. Cohorts'!D290</f>
        <v>1.2211304327901415E-2</v>
      </c>
      <c r="D15" s="140">
        <f ca="1">-'4. Cohorts'!D321</f>
        <v>9.1127654903918123E-3</v>
      </c>
      <c r="E15" s="141">
        <f ca="1">D15</f>
        <v>9.1127654903918123E-3</v>
      </c>
      <c r="G15" s="177" t="s">
        <v>246</v>
      </c>
    </row>
    <row r="16" spans="2:9" ht="28.7" customHeight="1" x14ac:dyDescent="0.5">
      <c r="B16" s="137" t="s">
        <v>0</v>
      </c>
      <c r="C16" s="142">
        <f>'1. Historical P&amp;L'!U19</f>
        <v>0.79492907845393335</v>
      </c>
      <c r="D16" s="143">
        <f>SUM('1. Historical P&amp;L'!R18:S18)/SUM('1. Historical P&amp;L'!R11:S11)</f>
        <v>0.798222293321596</v>
      </c>
      <c r="E16" s="144">
        <f>'1. Historical P&amp;L'!S19</f>
        <v>0.80071204029415721</v>
      </c>
      <c r="G16" s="177" t="s">
        <v>238</v>
      </c>
    </row>
    <row r="17" spans="2:7" x14ac:dyDescent="0.5">
      <c r="B17" s="137"/>
      <c r="C17" s="142"/>
      <c r="D17" s="143"/>
      <c r="E17" s="144"/>
      <c r="G17" s="177"/>
    </row>
    <row r="18" spans="2:7" ht="28.7" customHeight="1" x14ac:dyDescent="0.5">
      <c r="B18" s="137" t="s">
        <v>239</v>
      </c>
      <c r="C18" s="145">
        <f ca="1">1/C15</f>
        <v>81.891333894211115</v>
      </c>
      <c r="D18" s="145">
        <f ca="1">1/D15</f>
        <v>109.73617186290657</v>
      </c>
      <c r="E18" s="146">
        <f ca="1">1/E15</f>
        <v>109.73617186290657</v>
      </c>
      <c r="G18" s="179" t="s">
        <v>247</v>
      </c>
    </row>
    <row r="19" spans="2:7" ht="28.7" customHeight="1" x14ac:dyDescent="0.5">
      <c r="B19" s="147" t="s">
        <v>13</v>
      </c>
      <c r="C19" s="148">
        <f ca="1">C18*C11*C16</f>
        <v>27389.533298430888</v>
      </c>
      <c r="D19" s="148">
        <f ca="1">D18*D11*D16</f>
        <v>37334.057472779117</v>
      </c>
      <c r="E19" s="149">
        <f ca="1">E18*E11*E16</f>
        <v>37781.242495359824</v>
      </c>
      <c r="G19" s="178" t="s">
        <v>284</v>
      </c>
    </row>
    <row r="20" spans="2:7" ht="14.7" thickBot="1" x14ac:dyDescent="0.55000000000000004">
      <c r="B20" s="150"/>
      <c r="C20" s="151"/>
      <c r="D20" s="151"/>
      <c r="E20" s="152"/>
      <c r="G20" s="177"/>
    </row>
    <row r="21" spans="2:7" ht="28.7" customHeight="1" x14ac:dyDescent="0.5">
      <c r="B21" s="153" t="s">
        <v>200</v>
      </c>
      <c r="C21" s="154">
        <f ca="1">-C19/C30</f>
        <v>5.4870517459293922</v>
      </c>
      <c r="D21" s="155">
        <f ca="1">-D19/D30</f>
        <v>8.0968934942914519</v>
      </c>
      <c r="E21" s="156">
        <f ca="1">-E19/E30</f>
        <v>8.2411275960994033</v>
      </c>
      <c r="G21" s="175" t="s">
        <v>285</v>
      </c>
    </row>
    <row r="22" spans="2:7" ht="28.7" customHeight="1" thickBot="1" x14ac:dyDescent="0.55000000000000004">
      <c r="B22" s="157" t="s">
        <v>199</v>
      </c>
      <c r="C22" s="158">
        <f ca="1">('4. Cohorts'!D294*'3. Unit Economics'!C11)/-C30</f>
        <v>3.6404166769979946</v>
      </c>
      <c r="D22" s="158">
        <f ca="1">('4. Cohorts'!$D$325*'3. Unit Economics'!D11)/-'3. Unit Economics'!D30</f>
        <v>4.3235109194785508</v>
      </c>
      <c r="E22" s="159">
        <f ca="1">('4. Cohorts'!$D$325*'3. Unit Economics'!E11)/-'3. Unit Economics'!E30</f>
        <v>4.3868447566319997</v>
      </c>
      <c r="G22" s="175" t="s">
        <v>286</v>
      </c>
    </row>
    <row r="23" spans="2:7" x14ac:dyDescent="0.5">
      <c r="B23" s="134"/>
      <c r="C23" s="160"/>
      <c r="D23" s="160"/>
      <c r="E23" s="161"/>
      <c r="G23" s="177"/>
    </row>
    <row r="24" spans="2:7" ht="28.7" customHeight="1" x14ac:dyDescent="0.5">
      <c r="B24" s="137" t="s">
        <v>178</v>
      </c>
      <c r="C24" s="138">
        <f>'4. Cohorts'!AY24-'4. Cohorts'!AM24</f>
        <v>1028344.0243071576</v>
      </c>
      <c r="D24" s="138">
        <f>'1. Historical P&amp;L'!N9-'1. Historical P&amp;L'!H9</f>
        <v>602887.99080907088</v>
      </c>
      <c r="E24" s="139">
        <f>'1. Historical P&amp;L'!N9-'1. Historical P&amp;L'!K9</f>
        <v>323975.44104795018</v>
      </c>
      <c r="G24" s="177" t="s">
        <v>248</v>
      </c>
    </row>
    <row r="25" spans="2:7" ht="28.7" customHeight="1" x14ac:dyDescent="0.5">
      <c r="B25" s="137" t="s">
        <v>107</v>
      </c>
      <c r="C25" s="138">
        <f>'1. Historical P&amp;L'!U35/12</f>
        <v>-152000.8972936066</v>
      </c>
      <c r="D25" s="138">
        <f>SUM('1. Historical P&amp;L'!R35:S35)/6</f>
        <v>-163504.32728194728</v>
      </c>
      <c r="E25" s="139">
        <f>'1. Historical P&amp;L'!S35/3</f>
        <v>-171234.54764493997</v>
      </c>
      <c r="G25" s="177" t="s">
        <v>249</v>
      </c>
    </row>
    <row r="26" spans="2:7" ht="28.7" customHeight="1" x14ac:dyDescent="0.5">
      <c r="B26" s="137" t="s">
        <v>177</v>
      </c>
      <c r="C26" s="162"/>
      <c r="D26" s="162"/>
      <c r="E26" s="163">
        <f>E24/-'1. Historical P&amp;L'!R21</f>
        <v>1.0578789911769801</v>
      </c>
      <c r="G26" s="178" t="s">
        <v>287</v>
      </c>
    </row>
    <row r="27" spans="2:7" x14ac:dyDescent="0.5">
      <c r="B27" s="137"/>
      <c r="C27" s="164"/>
      <c r="D27" s="164"/>
      <c r="E27" s="165"/>
      <c r="G27" s="177"/>
    </row>
    <row r="28" spans="2:7" ht="28.7" customHeight="1" x14ac:dyDescent="0.5">
      <c r="B28" s="137" t="s">
        <v>129</v>
      </c>
      <c r="C28" s="138">
        <f>'1. Historical P&amp;L'!U21</f>
        <v>-1198000.0000000002</v>
      </c>
      <c r="D28" s="138">
        <f>SUM('1. Historical P&amp;L'!R21:S21)</f>
        <v>-640916.66666666674</v>
      </c>
      <c r="E28" s="139">
        <f>'1. Historical P&amp;L'!S21</f>
        <v>-334666.66666666669</v>
      </c>
      <c r="G28" s="177" t="s">
        <v>241</v>
      </c>
    </row>
    <row r="29" spans="2:7" ht="28.7" customHeight="1" x14ac:dyDescent="0.5">
      <c r="B29" s="150" t="s">
        <v>105</v>
      </c>
      <c r="C29" s="151">
        <f>SUMIFS('4. Cohorts'!$B$145:$B$192, '4. Cohorts'!$A$197:$A$244, "2019")</f>
        <v>240</v>
      </c>
      <c r="D29" s="151">
        <f>SUMIFS('4. Cohorts'!$B$145:$B$192, '4. Cohorts'!$B$197:$B$244, "2019 H2")</f>
        <v>139</v>
      </c>
      <c r="E29" s="152">
        <f>SUM('4. Cohorts'!B190:B192)</f>
        <v>73</v>
      </c>
      <c r="G29" s="177" t="s">
        <v>240</v>
      </c>
    </row>
    <row r="30" spans="2:7" ht="28.7" customHeight="1" thickBot="1" x14ac:dyDescent="0.55000000000000004">
      <c r="B30" s="150" t="s">
        <v>106</v>
      </c>
      <c r="C30" s="151">
        <f>C28/C29</f>
        <v>-4991.6666666666679</v>
      </c>
      <c r="D30" s="151">
        <f>D28/D29</f>
        <v>-4610.9112709832143</v>
      </c>
      <c r="E30" s="152">
        <f>E28/E29</f>
        <v>-4584.4748858447492</v>
      </c>
      <c r="G30" s="177" t="s">
        <v>251</v>
      </c>
    </row>
    <row r="31" spans="2:7" ht="28.7" customHeight="1" thickBot="1" x14ac:dyDescent="0.55000000000000004">
      <c r="B31" s="166" t="s">
        <v>28</v>
      </c>
      <c r="C31" s="167">
        <f ca="1">'4. Cohorts'!D307</f>
        <v>17</v>
      </c>
      <c r="D31" s="167">
        <f ca="1">'4. Cohorts'!D336</f>
        <v>16</v>
      </c>
      <c r="E31" s="168">
        <f ca="1">'4. Cohorts'!D348</f>
        <v>15</v>
      </c>
      <c r="F31" s="3"/>
      <c r="G31" s="177" t="s">
        <v>252</v>
      </c>
    </row>
    <row r="32" spans="2:7" x14ac:dyDescent="0.5">
      <c r="B32" s="134"/>
      <c r="C32" s="160"/>
      <c r="D32" s="160"/>
      <c r="E32" s="161"/>
      <c r="G32" s="177"/>
    </row>
    <row r="33" spans="2:7" ht="28.7" customHeight="1" x14ac:dyDescent="0.5">
      <c r="B33" s="137" t="s">
        <v>157</v>
      </c>
      <c r="C33" s="169">
        <f>AVERAGE('4. Cohorts'!AN20:AY20)*3</f>
        <v>9.8392857142857135</v>
      </c>
      <c r="D33" s="169">
        <f>AVERAGE('4. Cohorts'!AT20:AY20)*3</f>
        <v>10.428571428571429</v>
      </c>
      <c r="E33" s="170">
        <f>AVERAGE('4. Cohorts'!AW20:AY20)*3</f>
        <v>10.428571428571429</v>
      </c>
      <c r="G33" s="177" t="s">
        <v>250</v>
      </c>
    </row>
    <row r="34" spans="2:7" x14ac:dyDescent="0.5">
      <c r="B34" s="137"/>
      <c r="C34" s="169"/>
      <c r="D34" s="169"/>
      <c r="E34" s="170"/>
      <c r="G34" s="177"/>
    </row>
    <row r="35" spans="2:7" ht="28.7" customHeight="1" x14ac:dyDescent="0.5">
      <c r="B35" s="137" t="s">
        <v>158</v>
      </c>
      <c r="C35" s="138">
        <f>SUM('4. Cohorts'!AN17:AY17)/AVERAGE('4. Cohorts'!AJ14:AV14)/4</f>
        <v>50597.222222222226</v>
      </c>
      <c r="D35" s="138">
        <f>SUM('4. Cohorts'!AT17:AY17)/AVERAGE('4. Cohorts'!AQ14:AV14)/2</f>
        <v>53325</v>
      </c>
      <c r="E35" s="139">
        <f>SUM('4. Cohorts'!AW17:AY17)/'4. Cohorts'!AV14</f>
        <v>53714.285714285717</v>
      </c>
      <c r="G35" s="177" t="s">
        <v>253</v>
      </c>
    </row>
    <row r="36" spans="2:7" ht="14.7" thickBot="1" x14ac:dyDescent="0.55000000000000004">
      <c r="B36" s="171"/>
      <c r="C36" s="172"/>
      <c r="D36" s="172"/>
      <c r="E36" s="173"/>
      <c r="G36" s="180"/>
    </row>
    <row r="38" spans="2:7" x14ac:dyDescent="0.5">
      <c r="B38" s="3" t="s">
        <v>179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0EFAE-9AFE-469F-8109-BA92DCBCCFAA}">
  <sheetPr>
    <tabColor theme="7"/>
  </sheetPr>
  <dimension ref="A2:IN350"/>
  <sheetViews>
    <sheetView showGridLines="0" topLeftCell="A311" zoomScale="85" zoomScaleNormal="85" workbookViewId="0">
      <selection activeCell="B1" sqref="B1"/>
    </sheetView>
  </sheetViews>
  <sheetFormatPr defaultRowHeight="14.35" outlineLevelRow="1" x14ac:dyDescent="0.5"/>
  <cols>
    <col min="2" max="2" width="41.76171875" customWidth="1"/>
    <col min="3" max="3" width="30.5859375" customWidth="1"/>
    <col min="4" max="4" width="15.1171875" customWidth="1"/>
    <col min="5" max="5" width="12.17578125" customWidth="1"/>
    <col min="10" max="10" width="9" customWidth="1"/>
    <col min="11" max="11" width="14.17578125" customWidth="1"/>
    <col min="15" max="15" width="10.17578125" customWidth="1"/>
    <col min="16" max="16" width="11.8203125" customWidth="1"/>
    <col min="17" max="17" width="9.46875" customWidth="1"/>
    <col min="19" max="19" width="8.234375" customWidth="1"/>
    <col min="24" max="24" width="11.64453125" bestFit="1" customWidth="1"/>
  </cols>
  <sheetData>
    <row r="2" spans="2:51" s="43" customFormat="1" x14ac:dyDescent="0.5">
      <c r="B2" s="44" t="s">
        <v>141</v>
      </c>
    </row>
    <row r="3" spans="2:51" x14ac:dyDescent="0.5">
      <c r="B3" s="106" t="s">
        <v>259</v>
      </c>
    </row>
    <row r="4" spans="2:51" x14ac:dyDescent="0.5">
      <c r="B4" s="106" t="s">
        <v>258</v>
      </c>
    </row>
    <row r="5" spans="2:51" x14ac:dyDescent="0.5">
      <c r="B5" s="183" t="s">
        <v>260</v>
      </c>
      <c r="C5" s="129"/>
      <c r="D5" s="129"/>
      <c r="E5" s="129"/>
      <c r="F5" s="129"/>
      <c r="G5" s="129"/>
      <c r="H5" s="129"/>
    </row>
    <row r="6" spans="2:51" x14ac:dyDescent="0.5">
      <c r="F6" s="6"/>
    </row>
    <row r="7" spans="2:51" s="45" customFormat="1" x14ac:dyDescent="0.5">
      <c r="B7" s="46" t="s">
        <v>156</v>
      </c>
    </row>
    <row r="8" spans="2:51" x14ac:dyDescent="0.5">
      <c r="B8" s="106" t="s">
        <v>184</v>
      </c>
    </row>
    <row r="9" spans="2:51" x14ac:dyDescent="0.5">
      <c r="D9" s="73">
        <f t="shared" ref="D9:AY9" si="0">YEAR(D11)</f>
        <v>2016</v>
      </c>
      <c r="E9" s="73">
        <f t="shared" si="0"/>
        <v>2016</v>
      </c>
      <c r="F9" s="73">
        <f t="shared" si="0"/>
        <v>2016</v>
      </c>
      <c r="G9" s="73">
        <f t="shared" si="0"/>
        <v>2016</v>
      </c>
      <c r="H9" s="73">
        <f t="shared" si="0"/>
        <v>2016</v>
      </c>
      <c r="I9" s="73">
        <f t="shared" si="0"/>
        <v>2016</v>
      </c>
      <c r="J9" s="73">
        <f t="shared" si="0"/>
        <v>2016</v>
      </c>
      <c r="K9" s="73">
        <f t="shared" si="0"/>
        <v>2016</v>
      </c>
      <c r="L9" s="73">
        <f t="shared" si="0"/>
        <v>2016</v>
      </c>
      <c r="M9" s="73">
        <f t="shared" si="0"/>
        <v>2016</v>
      </c>
      <c r="N9" s="73">
        <f t="shared" si="0"/>
        <v>2016</v>
      </c>
      <c r="O9" s="73">
        <f t="shared" si="0"/>
        <v>2016</v>
      </c>
      <c r="P9" s="73">
        <f t="shared" si="0"/>
        <v>2017</v>
      </c>
      <c r="Q9" s="73">
        <f t="shared" si="0"/>
        <v>2017</v>
      </c>
      <c r="R9" s="73">
        <f t="shared" si="0"/>
        <v>2017</v>
      </c>
      <c r="S9" s="73">
        <f t="shared" si="0"/>
        <v>2017</v>
      </c>
      <c r="T9" s="73">
        <f t="shared" si="0"/>
        <v>2017</v>
      </c>
      <c r="U9" s="73">
        <f t="shared" si="0"/>
        <v>2017</v>
      </c>
      <c r="V9" s="73">
        <f t="shared" si="0"/>
        <v>2017</v>
      </c>
      <c r="W9" s="73">
        <f t="shared" si="0"/>
        <v>2017</v>
      </c>
      <c r="X9" s="73">
        <f t="shared" si="0"/>
        <v>2017</v>
      </c>
      <c r="Y9" s="73">
        <f t="shared" si="0"/>
        <v>2017</v>
      </c>
      <c r="Z9" s="73">
        <f t="shared" si="0"/>
        <v>2017</v>
      </c>
      <c r="AA9" s="73">
        <f t="shared" si="0"/>
        <v>2017</v>
      </c>
      <c r="AB9" s="73">
        <f t="shared" si="0"/>
        <v>2018</v>
      </c>
      <c r="AC9" s="73">
        <f t="shared" si="0"/>
        <v>2018</v>
      </c>
      <c r="AD9" s="73">
        <f t="shared" si="0"/>
        <v>2018</v>
      </c>
      <c r="AE9" s="73">
        <f t="shared" si="0"/>
        <v>2018</v>
      </c>
      <c r="AF9" s="73">
        <f t="shared" si="0"/>
        <v>2018</v>
      </c>
      <c r="AG9" s="73">
        <f t="shared" si="0"/>
        <v>2018</v>
      </c>
      <c r="AH9" s="73">
        <f t="shared" si="0"/>
        <v>2018</v>
      </c>
      <c r="AI9" s="73">
        <f t="shared" si="0"/>
        <v>2018</v>
      </c>
      <c r="AJ9" s="73">
        <f t="shared" si="0"/>
        <v>2018</v>
      </c>
      <c r="AK9" s="73">
        <f t="shared" si="0"/>
        <v>2018</v>
      </c>
      <c r="AL9" s="73">
        <f t="shared" si="0"/>
        <v>2018</v>
      </c>
      <c r="AM9" s="73">
        <f t="shared" si="0"/>
        <v>2018</v>
      </c>
      <c r="AN9" s="73">
        <f t="shared" si="0"/>
        <v>2019</v>
      </c>
      <c r="AO9" s="73">
        <f t="shared" si="0"/>
        <v>2019</v>
      </c>
      <c r="AP9" s="73">
        <f t="shared" si="0"/>
        <v>2019</v>
      </c>
      <c r="AQ9" s="73">
        <f t="shared" si="0"/>
        <v>2019</v>
      </c>
      <c r="AR9" s="73">
        <f t="shared" si="0"/>
        <v>2019</v>
      </c>
      <c r="AS9" s="73">
        <f t="shared" si="0"/>
        <v>2019</v>
      </c>
      <c r="AT9" s="73">
        <f t="shared" si="0"/>
        <v>2019</v>
      </c>
      <c r="AU9" s="73">
        <f t="shared" si="0"/>
        <v>2019</v>
      </c>
      <c r="AV9" s="73">
        <f t="shared" si="0"/>
        <v>2019</v>
      </c>
      <c r="AW9" s="73">
        <f t="shared" si="0"/>
        <v>2019</v>
      </c>
      <c r="AX9" s="73">
        <f t="shared" si="0"/>
        <v>2019</v>
      </c>
      <c r="AY9" s="73">
        <f t="shared" si="0"/>
        <v>2019</v>
      </c>
    </row>
    <row r="10" spans="2:51" x14ac:dyDescent="0.5">
      <c r="D10" s="73">
        <v>1</v>
      </c>
      <c r="E10" s="73">
        <v>2</v>
      </c>
      <c r="F10" s="73">
        <v>3</v>
      </c>
      <c r="G10" s="73">
        <v>4</v>
      </c>
      <c r="H10" s="73">
        <v>5</v>
      </c>
      <c r="I10" s="73">
        <v>6</v>
      </c>
      <c r="J10" s="73">
        <v>7</v>
      </c>
      <c r="K10" s="73">
        <v>8</v>
      </c>
      <c r="L10" s="73">
        <v>9</v>
      </c>
      <c r="M10" s="73">
        <v>10</v>
      </c>
      <c r="N10" s="73">
        <v>11</v>
      </c>
      <c r="O10" s="73">
        <v>12</v>
      </c>
      <c r="P10" s="73">
        <v>13</v>
      </c>
      <c r="Q10" s="73">
        <v>14</v>
      </c>
      <c r="R10" s="73">
        <v>15</v>
      </c>
      <c r="S10" s="73">
        <v>16</v>
      </c>
      <c r="T10" s="73">
        <v>17</v>
      </c>
      <c r="U10" s="73">
        <v>18</v>
      </c>
      <c r="V10" s="73">
        <v>19</v>
      </c>
      <c r="W10" s="73">
        <v>20</v>
      </c>
      <c r="X10" s="73">
        <v>21</v>
      </c>
      <c r="Y10" s="73">
        <v>22</v>
      </c>
      <c r="Z10" s="73">
        <v>23</v>
      </c>
      <c r="AA10" s="73">
        <v>24</v>
      </c>
      <c r="AB10" s="73">
        <v>25</v>
      </c>
      <c r="AC10" s="73">
        <v>26</v>
      </c>
      <c r="AD10" s="73">
        <v>27</v>
      </c>
      <c r="AE10" s="73">
        <v>28</v>
      </c>
      <c r="AF10" s="73">
        <v>29</v>
      </c>
      <c r="AG10" s="73">
        <v>30</v>
      </c>
      <c r="AH10" s="73">
        <v>31</v>
      </c>
      <c r="AI10" s="73">
        <v>32</v>
      </c>
      <c r="AJ10" s="73">
        <v>33</v>
      </c>
      <c r="AK10" s="73">
        <v>34</v>
      </c>
      <c r="AL10" s="73">
        <v>35</v>
      </c>
      <c r="AM10" s="73">
        <v>36</v>
      </c>
      <c r="AN10" s="73">
        <v>37</v>
      </c>
      <c r="AO10" s="73">
        <v>38</v>
      </c>
      <c r="AP10" s="73">
        <v>39</v>
      </c>
      <c r="AQ10" s="73">
        <v>40</v>
      </c>
      <c r="AR10" s="73">
        <v>41</v>
      </c>
      <c r="AS10" s="73">
        <v>42</v>
      </c>
      <c r="AT10" s="73">
        <v>43</v>
      </c>
      <c r="AU10" s="73">
        <v>44</v>
      </c>
      <c r="AV10" s="73">
        <v>45</v>
      </c>
      <c r="AW10" s="73">
        <v>46</v>
      </c>
      <c r="AX10" s="73">
        <v>47</v>
      </c>
      <c r="AY10" s="73">
        <v>48</v>
      </c>
    </row>
    <row r="11" spans="2:51" x14ac:dyDescent="0.5">
      <c r="C11" t="s">
        <v>183</v>
      </c>
      <c r="D11" s="104">
        <v>42370</v>
      </c>
      <c r="E11" s="104">
        <v>42429</v>
      </c>
      <c r="F11" s="104">
        <v>42460</v>
      </c>
      <c r="G11" s="104">
        <v>42490</v>
      </c>
      <c r="H11" s="104">
        <v>42521</v>
      </c>
      <c r="I11" s="104">
        <v>42551</v>
      </c>
      <c r="J11" s="104">
        <v>42582</v>
      </c>
      <c r="K11" s="104">
        <v>42613</v>
      </c>
      <c r="L11" s="104">
        <v>42643</v>
      </c>
      <c r="M11" s="104">
        <v>42674</v>
      </c>
      <c r="N11" s="104">
        <v>42704</v>
      </c>
      <c r="O11" s="104">
        <v>42735</v>
      </c>
      <c r="P11" s="104">
        <v>42766</v>
      </c>
      <c r="Q11" s="104">
        <v>42794</v>
      </c>
      <c r="R11" s="104">
        <v>42825</v>
      </c>
      <c r="S11" s="104">
        <v>42855</v>
      </c>
      <c r="T11" s="104">
        <v>42886</v>
      </c>
      <c r="U11" s="104">
        <v>42916</v>
      </c>
      <c r="V11" s="104">
        <v>42947</v>
      </c>
      <c r="W11" s="104">
        <v>42978</v>
      </c>
      <c r="X11" s="104">
        <v>43008</v>
      </c>
      <c r="Y11" s="104">
        <v>43039</v>
      </c>
      <c r="Z11" s="104">
        <v>43069</v>
      </c>
      <c r="AA11" s="104">
        <v>43100</v>
      </c>
      <c r="AB11" s="104">
        <v>43131</v>
      </c>
      <c r="AC11" s="104">
        <v>43159</v>
      </c>
      <c r="AD11" s="104">
        <v>43190</v>
      </c>
      <c r="AE11" s="104">
        <v>43220</v>
      </c>
      <c r="AF11" s="104">
        <v>43251</v>
      </c>
      <c r="AG11" s="104">
        <v>43281</v>
      </c>
      <c r="AH11" s="104">
        <v>43312</v>
      </c>
      <c r="AI11" s="104">
        <v>43343</v>
      </c>
      <c r="AJ11" s="104">
        <v>43373</v>
      </c>
      <c r="AK11" s="104">
        <v>43404</v>
      </c>
      <c r="AL11" s="104">
        <v>43434</v>
      </c>
      <c r="AM11" s="104">
        <v>43465</v>
      </c>
      <c r="AN11" s="104">
        <v>43496</v>
      </c>
      <c r="AO11" s="104">
        <v>43524</v>
      </c>
      <c r="AP11" s="104">
        <v>43555</v>
      </c>
      <c r="AQ11" s="104">
        <v>43585</v>
      </c>
      <c r="AR11" s="104">
        <v>43616</v>
      </c>
      <c r="AS11" s="104">
        <v>43646</v>
      </c>
      <c r="AT11" s="104">
        <v>43677</v>
      </c>
      <c r="AU11" s="104">
        <v>43708</v>
      </c>
      <c r="AV11" s="104">
        <v>43738</v>
      </c>
      <c r="AW11" s="104">
        <v>43769</v>
      </c>
      <c r="AX11" s="104">
        <v>43799</v>
      </c>
      <c r="AY11" s="104">
        <v>43830</v>
      </c>
    </row>
    <row r="13" spans="2:51" x14ac:dyDescent="0.5">
      <c r="B13" s="210" t="s">
        <v>267</v>
      </c>
      <c r="C13" s="94" t="s">
        <v>33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1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1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1</v>
      </c>
      <c r="AF13" s="99">
        <v>0</v>
      </c>
      <c r="AG13" s="99">
        <v>0</v>
      </c>
      <c r="AH13" s="99">
        <v>0</v>
      </c>
      <c r="AI13" s="99">
        <v>0</v>
      </c>
      <c r="AJ13" s="99">
        <v>1</v>
      </c>
      <c r="AK13" s="99">
        <v>0</v>
      </c>
      <c r="AL13" s="99">
        <v>0</v>
      </c>
      <c r="AM13" s="99">
        <v>0</v>
      </c>
      <c r="AN13" s="99">
        <v>1</v>
      </c>
      <c r="AO13" s="99">
        <v>0</v>
      </c>
      <c r="AP13" s="99">
        <v>0</v>
      </c>
      <c r="AQ13" s="99">
        <v>0</v>
      </c>
      <c r="AR13" s="99">
        <v>0</v>
      </c>
      <c r="AS13" s="99">
        <v>1</v>
      </c>
      <c r="AT13" s="99">
        <v>0</v>
      </c>
      <c r="AU13" s="99">
        <v>0</v>
      </c>
      <c r="AV13" s="99">
        <v>0</v>
      </c>
      <c r="AW13" s="99">
        <v>1</v>
      </c>
      <c r="AX13" s="99">
        <v>0</v>
      </c>
      <c r="AY13" s="100">
        <v>0</v>
      </c>
    </row>
    <row r="14" spans="2:51" x14ac:dyDescent="0.5">
      <c r="B14" s="210"/>
      <c r="C14" s="98" t="s">
        <v>32</v>
      </c>
      <c r="D14" s="101">
        <v>1</v>
      </c>
      <c r="E14" s="102">
        <v>1</v>
      </c>
      <c r="F14" s="102">
        <v>1</v>
      </c>
      <c r="G14" s="102">
        <v>1</v>
      </c>
      <c r="H14" s="102">
        <v>1</v>
      </c>
      <c r="I14" s="102">
        <v>1</v>
      </c>
      <c r="J14" s="102">
        <v>1</v>
      </c>
      <c r="K14" s="102">
        <v>1</v>
      </c>
      <c r="L14" s="102">
        <v>1</v>
      </c>
      <c r="M14" s="102">
        <v>2</v>
      </c>
      <c r="N14" s="102">
        <v>2</v>
      </c>
      <c r="O14" s="102">
        <v>2</v>
      </c>
      <c r="P14" s="102">
        <v>2</v>
      </c>
      <c r="Q14" s="102">
        <v>2</v>
      </c>
      <c r="R14" s="102">
        <v>2</v>
      </c>
      <c r="S14" s="102">
        <v>2</v>
      </c>
      <c r="T14" s="102">
        <v>2</v>
      </c>
      <c r="U14" s="102">
        <v>2</v>
      </c>
      <c r="V14" s="102">
        <v>3</v>
      </c>
      <c r="W14" s="102">
        <v>3</v>
      </c>
      <c r="X14" s="102">
        <v>3</v>
      </c>
      <c r="Y14" s="102">
        <v>3</v>
      </c>
      <c r="Z14" s="102">
        <v>3</v>
      </c>
      <c r="AA14" s="102">
        <v>3</v>
      </c>
      <c r="AB14" s="102">
        <v>3</v>
      </c>
      <c r="AC14" s="102">
        <v>3</v>
      </c>
      <c r="AD14" s="102">
        <v>3</v>
      </c>
      <c r="AE14" s="102">
        <v>4</v>
      </c>
      <c r="AF14" s="102">
        <v>4</v>
      </c>
      <c r="AG14" s="102">
        <v>4</v>
      </c>
      <c r="AH14" s="102">
        <v>4</v>
      </c>
      <c r="AI14" s="102">
        <v>4</v>
      </c>
      <c r="AJ14" s="102">
        <v>5</v>
      </c>
      <c r="AK14" s="102">
        <v>5</v>
      </c>
      <c r="AL14" s="102">
        <v>5</v>
      </c>
      <c r="AM14" s="102">
        <v>5</v>
      </c>
      <c r="AN14" s="102">
        <v>6</v>
      </c>
      <c r="AO14" s="102">
        <v>6</v>
      </c>
      <c r="AP14" s="102">
        <v>6</v>
      </c>
      <c r="AQ14" s="102">
        <v>6</v>
      </c>
      <c r="AR14" s="102">
        <v>6</v>
      </c>
      <c r="AS14" s="102">
        <v>7</v>
      </c>
      <c r="AT14" s="102">
        <v>7</v>
      </c>
      <c r="AU14" s="102">
        <v>7</v>
      </c>
      <c r="AV14" s="102">
        <v>7</v>
      </c>
      <c r="AW14" s="102">
        <v>8</v>
      </c>
      <c r="AX14" s="102">
        <v>8</v>
      </c>
      <c r="AY14" s="103">
        <v>8</v>
      </c>
    </row>
    <row r="15" spans="2:51" x14ac:dyDescent="0.5">
      <c r="B15" s="18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x14ac:dyDescent="0.5">
      <c r="B16" s="210" t="s">
        <v>267</v>
      </c>
      <c r="C16" s="94" t="s">
        <v>181</v>
      </c>
      <c r="D16" s="99">
        <v>1</v>
      </c>
      <c r="E16" s="99">
        <v>2</v>
      </c>
      <c r="F16" s="99">
        <v>3</v>
      </c>
      <c r="G16" s="99">
        <v>3</v>
      </c>
      <c r="H16" s="99">
        <v>3</v>
      </c>
      <c r="I16" s="99">
        <v>3</v>
      </c>
      <c r="J16" s="99">
        <v>3</v>
      </c>
      <c r="K16" s="99">
        <v>3</v>
      </c>
      <c r="L16" s="99">
        <v>3</v>
      </c>
      <c r="M16" s="99">
        <v>3</v>
      </c>
      <c r="N16" s="99">
        <v>3</v>
      </c>
      <c r="O16" s="99">
        <v>3</v>
      </c>
      <c r="P16" s="99">
        <v>4</v>
      </c>
      <c r="Q16" s="99">
        <v>5</v>
      </c>
      <c r="R16" s="99">
        <v>6</v>
      </c>
      <c r="S16" s="99">
        <v>6</v>
      </c>
      <c r="T16" s="99">
        <v>6</v>
      </c>
      <c r="U16" s="99">
        <v>6</v>
      </c>
      <c r="V16" s="99">
        <v>6</v>
      </c>
      <c r="W16" s="99">
        <v>6</v>
      </c>
      <c r="X16" s="99">
        <v>6</v>
      </c>
      <c r="Y16" s="99">
        <v>7</v>
      </c>
      <c r="Z16" s="99">
        <v>8</v>
      </c>
      <c r="AA16" s="99">
        <v>9</v>
      </c>
      <c r="AB16" s="99">
        <v>9</v>
      </c>
      <c r="AC16" s="99">
        <v>9</v>
      </c>
      <c r="AD16" s="99">
        <v>9</v>
      </c>
      <c r="AE16" s="99">
        <v>9</v>
      </c>
      <c r="AF16" s="99">
        <v>9</v>
      </c>
      <c r="AG16" s="99">
        <v>9</v>
      </c>
      <c r="AH16" s="99">
        <v>10</v>
      </c>
      <c r="AI16" s="99">
        <v>11</v>
      </c>
      <c r="AJ16" s="99">
        <v>12</v>
      </c>
      <c r="AK16" s="99">
        <v>12</v>
      </c>
      <c r="AL16" s="99">
        <v>12</v>
      </c>
      <c r="AM16" s="99">
        <v>13</v>
      </c>
      <c r="AN16" s="99">
        <v>17</v>
      </c>
      <c r="AO16" s="99">
        <v>15</v>
      </c>
      <c r="AP16" s="99">
        <v>18</v>
      </c>
      <c r="AQ16" s="99">
        <v>16</v>
      </c>
      <c r="AR16" s="99">
        <v>17</v>
      </c>
      <c r="AS16" s="99">
        <v>18</v>
      </c>
      <c r="AT16" s="99">
        <v>20</v>
      </c>
      <c r="AU16" s="99">
        <v>22</v>
      </c>
      <c r="AV16" s="99">
        <v>24</v>
      </c>
      <c r="AW16" s="99">
        <v>20</v>
      </c>
      <c r="AX16" s="99">
        <v>26</v>
      </c>
      <c r="AY16" s="100">
        <v>27</v>
      </c>
    </row>
    <row r="17" spans="2:222" x14ac:dyDescent="0.5">
      <c r="B17" s="210"/>
      <c r="C17" s="98" t="s">
        <v>180</v>
      </c>
      <c r="D17" s="102">
        <v>3000</v>
      </c>
      <c r="E17" s="102">
        <v>4000</v>
      </c>
      <c r="F17" s="102">
        <v>12000</v>
      </c>
      <c r="G17" s="102">
        <v>15000</v>
      </c>
      <c r="H17" s="102">
        <v>30000</v>
      </c>
      <c r="I17" s="102">
        <v>15000</v>
      </c>
      <c r="J17" s="102">
        <v>15000</v>
      </c>
      <c r="K17" s="102">
        <v>15000</v>
      </c>
      <c r="L17" s="102">
        <v>15000</v>
      </c>
      <c r="M17" s="102">
        <v>15000</v>
      </c>
      <c r="N17" s="102">
        <v>15000</v>
      </c>
      <c r="O17" s="102">
        <v>13333.333333333332</v>
      </c>
      <c r="P17" s="102">
        <v>21666.666666666668</v>
      </c>
      <c r="Q17" s="102">
        <v>26000</v>
      </c>
      <c r="R17" s="102">
        <v>31200</v>
      </c>
      <c r="S17" s="102">
        <v>31200</v>
      </c>
      <c r="T17" s="102">
        <v>31200</v>
      </c>
      <c r="U17" s="102">
        <v>31200</v>
      </c>
      <c r="V17" s="102">
        <v>31200</v>
      </c>
      <c r="W17" s="102">
        <v>31200</v>
      </c>
      <c r="X17" s="102">
        <v>30333.333333333336</v>
      </c>
      <c r="Y17" s="102">
        <v>34666.666666666664</v>
      </c>
      <c r="Z17" s="102">
        <v>39000</v>
      </c>
      <c r="AA17" s="102">
        <v>43875</v>
      </c>
      <c r="AB17" s="102">
        <v>45000</v>
      </c>
      <c r="AC17" s="102">
        <v>45000</v>
      </c>
      <c r="AD17" s="102">
        <v>45000</v>
      </c>
      <c r="AE17" s="102">
        <v>45000</v>
      </c>
      <c r="AF17" s="102">
        <v>45000</v>
      </c>
      <c r="AG17" s="102">
        <v>45000</v>
      </c>
      <c r="AH17" s="102">
        <v>50000</v>
      </c>
      <c r="AI17" s="102">
        <v>55000</v>
      </c>
      <c r="AJ17" s="102">
        <v>60000</v>
      </c>
      <c r="AK17" s="102">
        <v>60000</v>
      </c>
      <c r="AL17" s="102">
        <v>60000</v>
      </c>
      <c r="AM17" s="102">
        <v>65000</v>
      </c>
      <c r="AN17" s="102">
        <v>84000</v>
      </c>
      <c r="AO17" s="102">
        <v>75000</v>
      </c>
      <c r="AP17" s="102">
        <v>90000</v>
      </c>
      <c r="AQ17" s="102">
        <v>79333.333333333343</v>
      </c>
      <c r="AR17" s="102">
        <v>85000</v>
      </c>
      <c r="AS17" s="102">
        <v>90000</v>
      </c>
      <c r="AT17" s="102">
        <v>100000</v>
      </c>
      <c r="AU17" s="102">
        <v>110000</v>
      </c>
      <c r="AV17" s="102">
        <v>125000</v>
      </c>
      <c r="AW17" s="102">
        <v>105000</v>
      </c>
      <c r="AX17" s="102">
        <v>135000</v>
      </c>
      <c r="AY17" s="103">
        <v>136000</v>
      </c>
    </row>
    <row r="18" spans="2:222" x14ac:dyDescent="0.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222" x14ac:dyDescent="0.5">
      <c r="C19" s="7" t="s">
        <v>268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222" x14ac:dyDescent="0.5">
      <c r="B20" s="3" t="s">
        <v>257</v>
      </c>
      <c r="C20" s="188" t="s">
        <v>123</v>
      </c>
      <c r="D20" s="185">
        <v>1</v>
      </c>
      <c r="E20" s="185">
        <v>2</v>
      </c>
      <c r="F20" s="185">
        <v>3</v>
      </c>
      <c r="G20" s="185">
        <f>G16/D14</f>
        <v>3</v>
      </c>
      <c r="H20" s="185">
        <f t="shared" ref="H20:AY20" si="1">H16/E14</f>
        <v>3</v>
      </c>
      <c r="I20" s="185">
        <f t="shared" si="1"/>
        <v>3</v>
      </c>
      <c r="J20" s="185">
        <f t="shared" si="1"/>
        <v>3</v>
      </c>
      <c r="K20" s="185">
        <f t="shared" si="1"/>
        <v>3</v>
      </c>
      <c r="L20" s="185">
        <f t="shared" si="1"/>
        <v>3</v>
      </c>
      <c r="M20" s="185">
        <f t="shared" si="1"/>
        <v>3</v>
      </c>
      <c r="N20" s="185">
        <f t="shared" si="1"/>
        <v>3</v>
      </c>
      <c r="O20" s="185">
        <f t="shared" si="1"/>
        <v>3</v>
      </c>
      <c r="P20" s="185">
        <f t="shared" si="1"/>
        <v>2</v>
      </c>
      <c r="Q20" s="185">
        <f t="shared" si="1"/>
        <v>2.5</v>
      </c>
      <c r="R20" s="185">
        <f t="shared" si="1"/>
        <v>3</v>
      </c>
      <c r="S20" s="185">
        <f t="shared" si="1"/>
        <v>3</v>
      </c>
      <c r="T20" s="185">
        <f t="shared" si="1"/>
        <v>3</v>
      </c>
      <c r="U20" s="185">
        <f t="shared" si="1"/>
        <v>3</v>
      </c>
      <c r="V20" s="185">
        <f t="shared" si="1"/>
        <v>3</v>
      </c>
      <c r="W20" s="185">
        <f t="shared" si="1"/>
        <v>3</v>
      </c>
      <c r="X20" s="185">
        <f t="shared" si="1"/>
        <v>3</v>
      </c>
      <c r="Y20" s="185">
        <f t="shared" si="1"/>
        <v>2.3333333333333335</v>
      </c>
      <c r="Z20" s="185">
        <f t="shared" si="1"/>
        <v>2.6666666666666665</v>
      </c>
      <c r="AA20" s="185">
        <f t="shared" si="1"/>
        <v>3</v>
      </c>
      <c r="AB20" s="185">
        <f t="shared" si="1"/>
        <v>3</v>
      </c>
      <c r="AC20" s="185">
        <f t="shared" si="1"/>
        <v>3</v>
      </c>
      <c r="AD20" s="185">
        <f t="shared" si="1"/>
        <v>3</v>
      </c>
      <c r="AE20" s="185">
        <f t="shared" si="1"/>
        <v>3</v>
      </c>
      <c r="AF20" s="185">
        <f t="shared" si="1"/>
        <v>3</v>
      </c>
      <c r="AG20" s="185">
        <f t="shared" si="1"/>
        <v>3</v>
      </c>
      <c r="AH20" s="185">
        <f t="shared" si="1"/>
        <v>2.5</v>
      </c>
      <c r="AI20" s="185">
        <f t="shared" si="1"/>
        <v>2.75</v>
      </c>
      <c r="AJ20" s="185">
        <f t="shared" si="1"/>
        <v>3</v>
      </c>
      <c r="AK20" s="185">
        <f t="shared" si="1"/>
        <v>3</v>
      </c>
      <c r="AL20" s="185">
        <f t="shared" si="1"/>
        <v>3</v>
      </c>
      <c r="AM20" s="185">
        <f t="shared" si="1"/>
        <v>2.6</v>
      </c>
      <c r="AN20" s="185">
        <f t="shared" si="1"/>
        <v>3.4</v>
      </c>
      <c r="AO20" s="185">
        <f t="shared" si="1"/>
        <v>3</v>
      </c>
      <c r="AP20" s="185">
        <f t="shared" si="1"/>
        <v>3.6</v>
      </c>
      <c r="AQ20" s="185">
        <f t="shared" si="1"/>
        <v>2.6666666666666665</v>
      </c>
      <c r="AR20" s="185">
        <f t="shared" si="1"/>
        <v>2.8333333333333335</v>
      </c>
      <c r="AS20" s="185">
        <f t="shared" si="1"/>
        <v>3</v>
      </c>
      <c r="AT20" s="185">
        <f t="shared" si="1"/>
        <v>3.3333333333333335</v>
      </c>
      <c r="AU20" s="185">
        <f t="shared" si="1"/>
        <v>3.6666666666666665</v>
      </c>
      <c r="AV20" s="185">
        <f t="shared" si="1"/>
        <v>3.4285714285714284</v>
      </c>
      <c r="AW20" s="185">
        <f t="shared" si="1"/>
        <v>2.8571428571428572</v>
      </c>
      <c r="AX20" s="185">
        <f t="shared" si="1"/>
        <v>3.7142857142857144</v>
      </c>
      <c r="AY20" s="186">
        <f t="shared" si="1"/>
        <v>3.8571428571428572</v>
      </c>
    </row>
    <row r="21" spans="2:222" x14ac:dyDescent="0.5">
      <c r="B21" s="3" t="s">
        <v>261</v>
      </c>
      <c r="C21" s="190" t="s">
        <v>263</v>
      </c>
      <c r="D21" s="185">
        <f t="shared" ref="D21:AY21" si="2">D17/D16</f>
        <v>3000</v>
      </c>
      <c r="E21" s="185">
        <f t="shared" si="2"/>
        <v>2000</v>
      </c>
      <c r="F21" s="185">
        <f t="shared" si="2"/>
        <v>4000</v>
      </c>
      <c r="G21" s="185">
        <f t="shared" si="2"/>
        <v>5000</v>
      </c>
      <c r="H21" s="185">
        <f t="shared" si="2"/>
        <v>10000</v>
      </c>
      <c r="I21" s="185">
        <f t="shared" si="2"/>
        <v>5000</v>
      </c>
      <c r="J21" s="185">
        <f t="shared" si="2"/>
        <v>5000</v>
      </c>
      <c r="K21" s="185">
        <f t="shared" si="2"/>
        <v>5000</v>
      </c>
      <c r="L21" s="185">
        <f t="shared" si="2"/>
        <v>5000</v>
      </c>
      <c r="M21" s="185">
        <f t="shared" si="2"/>
        <v>5000</v>
      </c>
      <c r="N21" s="185">
        <f t="shared" si="2"/>
        <v>5000</v>
      </c>
      <c r="O21" s="185">
        <f t="shared" si="2"/>
        <v>4444.4444444444443</v>
      </c>
      <c r="P21" s="185">
        <f t="shared" si="2"/>
        <v>5416.666666666667</v>
      </c>
      <c r="Q21" s="185">
        <f t="shared" si="2"/>
        <v>5200</v>
      </c>
      <c r="R21" s="185">
        <f t="shared" si="2"/>
        <v>5200</v>
      </c>
      <c r="S21" s="185">
        <f t="shared" si="2"/>
        <v>5200</v>
      </c>
      <c r="T21" s="185">
        <f t="shared" si="2"/>
        <v>5200</v>
      </c>
      <c r="U21" s="185">
        <f t="shared" si="2"/>
        <v>5200</v>
      </c>
      <c r="V21" s="185">
        <f t="shared" si="2"/>
        <v>5200</v>
      </c>
      <c r="W21" s="185">
        <f t="shared" si="2"/>
        <v>5200</v>
      </c>
      <c r="X21" s="185">
        <f t="shared" si="2"/>
        <v>5055.5555555555557</v>
      </c>
      <c r="Y21" s="185">
        <f t="shared" si="2"/>
        <v>4952.3809523809523</v>
      </c>
      <c r="Z21" s="185">
        <f t="shared" si="2"/>
        <v>4875</v>
      </c>
      <c r="AA21" s="185">
        <f t="shared" si="2"/>
        <v>4875</v>
      </c>
      <c r="AB21" s="185">
        <f t="shared" si="2"/>
        <v>5000</v>
      </c>
      <c r="AC21" s="185">
        <f t="shared" si="2"/>
        <v>5000</v>
      </c>
      <c r="AD21" s="185">
        <f t="shared" si="2"/>
        <v>5000</v>
      </c>
      <c r="AE21" s="185">
        <f t="shared" si="2"/>
        <v>5000</v>
      </c>
      <c r="AF21" s="185">
        <f t="shared" si="2"/>
        <v>5000</v>
      </c>
      <c r="AG21" s="185">
        <f t="shared" si="2"/>
        <v>5000</v>
      </c>
      <c r="AH21" s="185">
        <f t="shared" si="2"/>
        <v>5000</v>
      </c>
      <c r="AI21" s="185">
        <f t="shared" si="2"/>
        <v>5000</v>
      </c>
      <c r="AJ21" s="185">
        <f t="shared" si="2"/>
        <v>5000</v>
      </c>
      <c r="AK21" s="185">
        <f t="shared" si="2"/>
        <v>5000</v>
      </c>
      <c r="AL21" s="185">
        <f t="shared" si="2"/>
        <v>5000</v>
      </c>
      <c r="AM21" s="185">
        <f t="shared" si="2"/>
        <v>5000</v>
      </c>
      <c r="AN21" s="185">
        <f t="shared" si="2"/>
        <v>4941.1764705882351</v>
      </c>
      <c r="AO21" s="185">
        <f t="shared" si="2"/>
        <v>5000</v>
      </c>
      <c r="AP21" s="185">
        <f t="shared" si="2"/>
        <v>5000</v>
      </c>
      <c r="AQ21" s="185">
        <f t="shared" si="2"/>
        <v>4958.3333333333339</v>
      </c>
      <c r="AR21" s="185">
        <f t="shared" si="2"/>
        <v>5000</v>
      </c>
      <c r="AS21" s="185">
        <f t="shared" si="2"/>
        <v>5000</v>
      </c>
      <c r="AT21" s="185">
        <f t="shared" si="2"/>
        <v>5000</v>
      </c>
      <c r="AU21" s="185">
        <f t="shared" si="2"/>
        <v>5000</v>
      </c>
      <c r="AV21" s="185">
        <f t="shared" si="2"/>
        <v>5208.333333333333</v>
      </c>
      <c r="AW21" s="185">
        <f t="shared" si="2"/>
        <v>5250</v>
      </c>
      <c r="AX21" s="185">
        <f t="shared" si="2"/>
        <v>5192.3076923076924</v>
      </c>
      <c r="AY21" s="186">
        <f t="shared" si="2"/>
        <v>5037.0370370370374</v>
      </c>
    </row>
    <row r="22" spans="2:222" x14ac:dyDescent="0.5">
      <c r="B22" s="3" t="s">
        <v>262</v>
      </c>
      <c r="C22" s="189" t="s">
        <v>159</v>
      </c>
      <c r="D22" s="185">
        <f>D17/D14*12</f>
        <v>36000</v>
      </c>
      <c r="E22" s="185">
        <f>E17/E14*12</f>
        <v>48000</v>
      </c>
      <c r="F22" s="185">
        <f>F17/F14*12</f>
        <v>144000</v>
      </c>
      <c r="G22" s="185">
        <f>G17/D14*12</f>
        <v>180000</v>
      </c>
      <c r="H22" s="185">
        <f t="shared" ref="H22:AY22" si="3">H17/E14*12</f>
        <v>360000</v>
      </c>
      <c r="I22" s="185">
        <f t="shared" si="3"/>
        <v>180000</v>
      </c>
      <c r="J22" s="185">
        <f t="shared" si="3"/>
        <v>180000</v>
      </c>
      <c r="K22" s="185">
        <f t="shared" si="3"/>
        <v>180000</v>
      </c>
      <c r="L22" s="185">
        <f t="shared" si="3"/>
        <v>180000</v>
      </c>
      <c r="M22" s="185">
        <f t="shared" si="3"/>
        <v>180000</v>
      </c>
      <c r="N22" s="185">
        <f t="shared" si="3"/>
        <v>180000</v>
      </c>
      <c r="O22" s="185">
        <f t="shared" si="3"/>
        <v>160000</v>
      </c>
      <c r="P22" s="185">
        <f t="shared" si="3"/>
        <v>130000</v>
      </c>
      <c r="Q22" s="185">
        <f t="shared" si="3"/>
        <v>156000</v>
      </c>
      <c r="R22" s="185">
        <f t="shared" si="3"/>
        <v>187200</v>
      </c>
      <c r="S22" s="185">
        <f t="shared" si="3"/>
        <v>187200</v>
      </c>
      <c r="T22" s="185">
        <f t="shared" si="3"/>
        <v>187200</v>
      </c>
      <c r="U22" s="185">
        <f t="shared" si="3"/>
        <v>187200</v>
      </c>
      <c r="V22" s="185">
        <f t="shared" si="3"/>
        <v>187200</v>
      </c>
      <c r="W22" s="185">
        <f t="shared" si="3"/>
        <v>187200</v>
      </c>
      <c r="X22" s="185">
        <f t="shared" si="3"/>
        <v>182000</v>
      </c>
      <c r="Y22" s="185">
        <f t="shared" si="3"/>
        <v>138666.66666666666</v>
      </c>
      <c r="Z22" s="185">
        <f t="shared" si="3"/>
        <v>156000</v>
      </c>
      <c r="AA22" s="185">
        <f t="shared" si="3"/>
        <v>175500</v>
      </c>
      <c r="AB22" s="185">
        <f t="shared" si="3"/>
        <v>180000</v>
      </c>
      <c r="AC22" s="185">
        <f t="shared" si="3"/>
        <v>180000</v>
      </c>
      <c r="AD22" s="185">
        <f t="shared" si="3"/>
        <v>180000</v>
      </c>
      <c r="AE22" s="185">
        <f t="shared" si="3"/>
        <v>180000</v>
      </c>
      <c r="AF22" s="185">
        <f t="shared" si="3"/>
        <v>180000</v>
      </c>
      <c r="AG22" s="185">
        <f t="shared" si="3"/>
        <v>180000</v>
      </c>
      <c r="AH22" s="185">
        <f t="shared" si="3"/>
        <v>150000</v>
      </c>
      <c r="AI22" s="185">
        <f t="shared" si="3"/>
        <v>165000</v>
      </c>
      <c r="AJ22" s="185">
        <f t="shared" si="3"/>
        <v>180000</v>
      </c>
      <c r="AK22" s="185">
        <f t="shared" si="3"/>
        <v>180000</v>
      </c>
      <c r="AL22" s="185">
        <f t="shared" si="3"/>
        <v>180000</v>
      </c>
      <c r="AM22" s="185">
        <f t="shared" si="3"/>
        <v>156000</v>
      </c>
      <c r="AN22" s="185">
        <f t="shared" si="3"/>
        <v>201600</v>
      </c>
      <c r="AO22" s="185">
        <f t="shared" si="3"/>
        <v>180000</v>
      </c>
      <c r="AP22" s="185">
        <f t="shared" si="3"/>
        <v>216000</v>
      </c>
      <c r="AQ22" s="185">
        <f t="shared" si="3"/>
        <v>158666.66666666669</v>
      </c>
      <c r="AR22" s="185">
        <f t="shared" si="3"/>
        <v>170000</v>
      </c>
      <c r="AS22" s="185">
        <f t="shared" si="3"/>
        <v>180000</v>
      </c>
      <c r="AT22" s="185">
        <f t="shared" si="3"/>
        <v>200000</v>
      </c>
      <c r="AU22" s="185">
        <f t="shared" si="3"/>
        <v>220000</v>
      </c>
      <c r="AV22" s="185">
        <f t="shared" si="3"/>
        <v>214285.71428571432</v>
      </c>
      <c r="AW22" s="185">
        <f t="shared" si="3"/>
        <v>180000</v>
      </c>
      <c r="AX22" s="185">
        <f t="shared" si="3"/>
        <v>231428.57142857142</v>
      </c>
      <c r="AY22" s="186">
        <f t="shared" si="3"/>
        <v>233142.85714285713</v>
      </c>
    </row>
    <row r="23" spans="2:222" x14ac:dyDescent="0.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222" x14ac:dyDescent="0.5">
      <c r="B24" s="16" t="s">
        <v>269</v>
      </c>
      <c r="C24" s="187" t="s">
        <v>182</v>
      </c>
      <c r="D24" s="185">
        <f>D139*12</f>
        <v>3000</v>
      </c>
      <c r="E24" s="185">
        <f t="shared" ref="E24:AY24" si="4">E139*12</f>
        <v>6969.9999999999991</v>
      </c>
      <c r="F24" s="185">
        <f t="shared" si="4"/>
        <v>18900.300000000003</v>
      </c>
      <c r="G24" s="185">
        <f t="shared" si="4"/>
        <v>33711.296999999999</v>
      </c>
      <c r="H24" s="185">
        <f t="shared" si="4"/>
        <v>63374.184029999997</v>
      </c>
      <c r="I24" s="185">
        <f t="shared" si="4"/>
        <v>75819.250169699997</v>
      </c>
      <c r="J24" s="185">
        <f t="shared" si="4"/>
        <v>86218.673628003002</v>
      </c>
      <c r="K24" s="185">
        <f t="shared" si="4"/>
        <v>95553.506841722963</v>
      </c>
      <c r="L24" s="185">
        <f t="shared" si="4"/>
        <v>100292.01167330574</v>
      </c>
      <c r="M24" s="185">
        <f t="shared" si="4"/>
        <v>109939.11150657269</v>
      </c>
      <c r="N24" s="185">
        <f t="shared" si="4"/>
        <v>116101.79156379527</v>
      </c>
      <c r="O24" s="185">
        <f t="shared" si="4"/>
        <v>119369.45375935105</v>
      </c>
      <c r="P24" s="185">
        <f t="shared" si="4"/>
        <v>126695.79641281166</v>
      </c>
      <c r="Q24" s="185">
        <f t="shared" si="4"/>
        <v>143084.05390323061</v>
      </c>
      <c r="R24" s="185">
        <f t="shared" si="4"/>
        <v>165139.60805751223</v>
      </c>
      <c r="S24" s="185">
        <f t="shared" si="4"/>
        <v>187139.64108479369</v>
      </c>
      <c r="T24" s="185">
        <f t="shared" si="4"/>
        <v>208768.38135557322</v>
      </c>
      <c r="U24" s="185">
        <f t="shared" si="4"/>
        <v>230480.6502139458</v>
      </c>
      <c r="V24" s="185">
        <f t="shared" si="4"/>
        <v>257830.32519479294</v>
      </c>
      <c r="W24" s="185">
        <f t="shared" si="4"/>
        <v>285459.43683214142</v>
      </c>
      <c r="X24" s="185">
        <f t="shared" si="4"/>
        <v>306638.5796046707</v>
      </c>
      <c r="Y24" s="185">
        <f t="shared" si="4"/>
        <v>332603.28779369441</v>
      </c>
      <c r="Z24" s="185">
        <f t="shared" si="4"/>
        <v>363166.73988346593</v>
      </c>
      <c r="AA24" s="185">
        <f t="shared" si="4"/>
        <v>398916.53234480415</v>
      </c>
      <c r="AB24" s="185">
        <f t="shared" si="4"/>
        <v>436304.78099102917</v>
      </c>
      <c r="AC24" s="185">
        <f t="shared" si="4"/>
        <v>468320.37817706447</v>
      </c>
      <c r="AD24" s="185">
        <f t="shared" si="4"/>
        <v>500742.1906455037</v>
      </c>
      <c r="AE24" s="185">
        <f t="shared" si="4"/>
        <v>533493.70225601364</v>
      </c>
      <c r="AF24" s="185">
        <f t="shared" si="4"/>
        <v>566604.49232384854</v>
      </c>
      <c r="AG24" s="185">
        <f t="shared" si="4"/>
        <v>600163.48554840009</v>
      </c>
      <c r="AH24" s="185">
        <f t="shared" si="4"/>
        <v>633049.77046045638</v>
      </c>
      <c r="AI24" s="185">
        <f t="shared" si="4"/>
        <v>671270.18326506554</v>
      </c>
      <c r="AJ24" s="185">
        <f t="shared" si="4"/>
        <v>714905.41911797819</v>
      </c>
      <c r="AK24" s="185">
        <f t="shared" si="4"/>
        <v>759098.42732381902</v>
      </c>
      <c r="AL24" s="185">
        <f t="shared" si="4"/>
        <v>803825.66907209333</v>
      </c>
      <c r="AM24" s="185">
        <f t="shared" si="4"/>
        <v>854005.24081756384</v>
      </c>
      <c r="AN24" s="185">
        <f t="shared" si="4"/>
        <v>923232.6346265719</v>
      </c>
      <c r="AO24" s="185">
        <f t="shared" si="4"/>
        <v>982214.87803678541</v>
      </c>
      <c r="AP24" s="185">
        <f t="shared" si="4"/>
        <v>1061328.2802379101</v>
      </c>
      <c r="AQ24" s="185">
        <f t="shared" si="4"/>
        <v>1125551.6621352425</v>
      </c>
      <c r="AR24" s="185">
        <f t="shared" si="4"/>
        <v>1202642.0927517375</v>
      </c>
      <c r="AS24" s="185">
        <f t="shared" si="4"/>
        <v>1279461.2743156506</v>
      </c>
      <c r="AT24" s="185">
        <f t="shared" si="4"/>
        <v>1353010.1707846965</v>
      </c>
      <c r="AU24" s="185">
        <f t="shared" si="4"/>
        <v>1442714.6722478797</v>
      </c>
      <c r="AV24" s="185">
        <f t="shared" si="4"/>
        <v>1558373.8240767713</v>
      </c>
      <c r="AW24" s="185">
        <f t="shared" si="4"/>
        <v>1655329.6469271258</v>
      </c>
      <c r="AX24" s="185">
        <f t="shared" si="4"/>
        <v>1767380.8445347957</v>
      </c>
      <c r="AY24" s="186">
        <f t="shared" si="4"/>
        <v>1882349.2651247215</v>
      </c>
    </row>
    <row r="26" spans="2:222" x14ac:dyDescent="0.5">
      <c r="B26" s="16" t="s">
        <v>270</v>
      </c>
      <c r="C26" s="187" t="s">
        <v>264</v>
      </c>
      <c r="D26" s="185">
        <f>D139/D83*12</f>
        <v>3000</v>
      </c>
      <c r="E26" s="185">
        <f t="shared" ref="E26:AY26" si="5">E139/E83*12</f>
        <v>2323.333333333333</v>
      </c>
      <c r="F26" s="185">
        <f t="shared" si="5"/>
        <v>3150.05</v>
      </c>
      <c r="G26" s="185">
        <f t="shared" si="5"/>
        <v>3745.6996666666669</v>
      </c>
      <c r="H26" s="185">
        <f t="shared" si="5"/>
        <v>5281.1820024999997</v>
      </c>
      <c r="I26" s="185">
        <f t="shared" si="5"/>
        <v>5415.6607264071426</v>
      </c>
      <c r="J26" s="185">
        <f t="shared" si="5"/>
        <v>5388.6671017501876</v>
      </c>
      <c r="K26" s="185">
        <f t="shared" si="5"/>
        <v>5308.5281578734985</v>
      </c>
      <c r="L26" s="185">
        <f t="shared" si="5"/>
        <v>5014.6005836652876</v>
      </c>
      <c r="M26" s="185">
        <f t="shared" si="5"/>
        <v>4997.2323412078495</v>
      </c>
      <c r="N26" s="185">
        <f t="shared" si="5"/>
        <v>5047.9039810345766</v>
      </c>
      <c r="O26" s="185">
        <f t="shared" si="5"/>
        <v>4973.72723997296</v>
      </c>
      <c r="P26" s="185">
        <f t="shared" si="5"/>
        <v>4872.9152466466021</v>
      </c>
      <c r="Q26" s="185">
        <f t="shared" si="5"/>
        <v>4933.9328932148483</v>
      </c>
      <c r="R26" s="185">
        <f t="shared" si="5"/>
        <v>5004.2305471973405</v>
      </c>
      <c r="S26" s="185">
        <f t="shared" si="5"/>
        <v>5057.8281374268572</v>
      </c>
      <c r="T26" s="185">
        <f t="shared" si="5"/>
        <v>5091.9117403798346</v>
      </c>
      <c r="U26" s="185">
        <f t="shared" si="5"/>
        <v>5121.7922269765731</v>
      </c>
      <c r="V26" s="185">
        <f t="shared" si="5"/>
        <v>5156.6065038958586</v>
      </c>
      <c r="W26" s="185">
        <f t="shared" si="5"/>
        <v>5190.1715787662069</v>
      </c>
      <c r="X26" s="185">
        <f t="shared" si="5"/>
        <v>5197.2640610961134</v>
      </c>
      <c r="Y26" s="185">
        <f t="shared" si="5"/>
        <v>5196.9263717764752</v>
      </c>
      <c r="Z26" s="185">
        <f t="shared" si="5"/>
        <v>5188.0962840495131</v>
      </c>
      <c r="AA26" s="185">
        <f t="shared" si="5"/>
        <v>5180.7341862961575</v>
      </c>
      <c r="AB26" s="185">
        <f t="shared" si="5"/>
        <v>5194.1045356074901</v>
      </c>
      <c r="AC26" s="185">
        <f t="shared" si="5"/>
        <v>5203.5597575229385</v>
      </c>
      <c r="AD26" s="185">
        <f t="shared" si="5"/>
        <v>5216.0644858906635</v>
      </c>
      <c r="AE26" s="185">
        <f t="shared" si="5"/>
        <v>5230.3304142746438</v>
      </c>
      <c r="AF26" s="185">
        <f t="shared" si="5"/>
        <v>5246.337891887486</v>
      </c>
      <c r="AG26" s="185">
        <f t="shared" si="5"/>
        <v>5264.5919784947382</v>
      </c>
      <c r="AH26" s="185">
        <f t="shared" si="5"/>
        <v>5275.4147538371371</v>
      </c>
      <c r="AI26" s="185">
        <f t="shared" si="5"/>
        <v>5285.591994213114</v>
      </c>
      <c r="AJ26" s="185">
        <f t="shared" si="5"/>
        <v>5295.595697170209</v>
      </c>
      <c r="AK26" s="185">
        <f t="shared" si="5"/>
        <v>5308.3806106560778</v>
      </c>
      <c r="AL26" s="185">
        <f t="shared" si="5"/>
        <v>5323.3488018019425</v>
      </c>
      <c r="AM26" s="185">
        <f t="shared" si="5"/>
        <v>5337.5327551097744</v>
      </c>
      <c r="AN26" s="185">
        <f t="shared" si="5"/>
        <v>5336.6048244310514</v>
      </c>
      <c r="AO26" s="185">
        <f t="shared" si="5"/>
        <v>5338.1243371564433</v>
      </c>
      <c r="AP26" s="185">
        <f t="shared" si="5"/>
        <v>5333.3079408940212</v>
      </c>
      <c r="AQ26" s="185">
        <f t="shared" si="5"/>
        <v>5334.3680669916703</v>
      </c>
      <c r="AR26" s="185">
        <f t="shared" si="5"/>
        <v>5345.0759677854994</v>
      </c>
      <c r="AS26" s="185">
        <f t="shared" si="5"/>
        <v>5353.3944532035584</v>
      </c>
      <c r="AT26" s="185">
        <f t="shared" si="5"/>
        <v>5369.0879793043514</v>
      </c>
      <c r="AU26" s="185">
        <f t="shared" si="5"/>
        <v>5363.2515696947203</v>
      </c>
      <c r="AV26" s="185">
        <f t="shared" si="5"/>
        <v>5392.2969691237759</v>
      </c>
      <c r="AW26" s="185">
        <f t="shared" si="5"/>
        <v>5427.3103177938547</v>
      </c>
      <c r="AX26" s="185">
        <f t="shared" si="5"/>
        <v>5438.0949062609097</v>
      </c>
      <c r="AY26" s="186">
        <f t="shared" si="5"/>
        <v>5440.3157951581543</v>
      </c>
    </row>
    <row r="27" spans="2:222" x14ac:dyDescent="0.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222" s="45" customFormat="1" x14ac:dyDescent="0.5">
      <c r="B28" s="46" t="s">
        <v>195</v>
      </c>
    </row>
    <row r="29" spans="2:222" x14ac:dyDescent="0.5">
      <c r="B29" s="106" t="s">
        <v>265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2:222" x14ac:dyDescent="0.5">
      <c r="B30" s="183" t="s">
        <v>266</v>
      </c>
      <c r="C30" s="12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2:222" x14ac:dyDescent="0.5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</row>
    <row r="32" spans="2:222" x14ac:dyDescent="0.5">
      <c r="D32" s="113" t="s">
        <v>271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</row>
    <row r="33" spans="3:222" x14ac:dyDescent="0.5">
      <c r="D33" s="104">
        <v>42370</v>
      </c>
      <c r="E33" s="104">
        <v>42429</v>
      </c>
      <c r="F33" s="104">
        <v>42460</v>
      </c>
      <c r="G33" s="104">
        <v>42490</v>
      </c>
      <c r="H33" s="104">
        <v>42521</v>
      </c>
      <c r="I33" s="104">
        <v>42551</v>
      </c>
      <c r="J33" s="104">
        <v>42582</v>
      </c>
      <c r="K33" s="104">
        <v>42613</v>
      </c>
      <c r="L33" s="104">
        <v>42643</v>
      </c>
      <c r="M33" s="104">
        <v>42674</v>
      </c>
      <c r="N33" s="104">
        <v>42704</v>
      </c>
      <c r="O33" s="104">
        <v>42735</v>
      </c>
      <c r="P33" s="104">
        <v>42766</v>
      </c>
      <c r="Q33" s="104">
        <v>42794</v>
      </c>
      <c r="R33" s="104">
        <v>42825</v>
      </c>
      <c r="S33" s="104">
        <v>42855</v>
      </c>
      <c r="T33" s="104">
        <v>42886</v>
      </c>
      <c r="U33" s="104">
        <v>42916</v>
      </c>
      <c r="V33" s="104">
        <v>42947</v>
      </c>
      <c r="W33" s="104">
        <v>42978</v>
      </c>
      <c r="X33" s="104">
        <v>43008</v>
      </c>
      <c r="Y33" s="104">
        <v>43039</v>
      </c>
      <c r="Z33" s="104">
        <v>43069</v>
      </c>
      <c r="AA33" s="104">
        <v>43100</v>
      </c>
      <c r="AB33" s="104">
        <v>43131</v>
      </c>
      <c r="AC33" s="104">
        <v>43159</v>
      </c>
      <c r="AD33" s="104">
        <v>43190</v>
      </c>
      <c r="AE33" s="104">
        <v>43220</v>
      </c>
      <c r="AF33" s="104">
        <v>43251</v>
      </c>
      <c r="AG33" s="104">
        <v>43281</v>
      </c>
      <c r="AH33" s="104">
        <v>43312</v>
      </c>
      <c r="AI33" s="104">
        <v>43343</v>
      </c>
      <c r="AJ33" s="104">
        <v>43373</v>
      </c>
      <c r="AK33" s="104">
        <v>43404</v>
      </c>
      <c r="AL33" s="104">
        <v>43434</v>
      </c>
      <c r="AM33" s="104">
        <v>43465</v>
      </c>
      <c r="AN33" s="104">
        <v>43496</v>
      </c>
      <c r="AO33" s="104">
        <v>43524</v>
      </c>
      <c r="AP33" s="104">
        <v>43555</v>
      </c>
      <c r="AQ33" s="104">
        <v>43585</v>
      </c>
      <c r="AR33" s="104">
        <v>43616</v>
      </c>
      <c r="AS33" s="104">
        <v>43646</v>
      </c>
      <c r="AT33" s="104">
        <v>43677</v>
      </c>
      <c r="AU33" s="104">
        <v>43708</v>
      </c>
      <c r="AV33" s="104">
        <v>43738</v>
      </c>
      <c r="AW33" s="104">
        <v>43769</v>
      </c>
      <c r="AX33" s="104">
        <v>43799</v>
      </c>
      <c r="AY33" s="104">
        <v>43830</v>
      </c>
      <c r="CS33" s="29"/>
      <c r="CT33" s="29"/>
      <c r="CU33" s="29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29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3"/>
      <c r="GN33" s="193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</row>
    <row r="34" spans="3:222" x14ac:dyDescent="0.5">
      <c r="C34" s="8">
        <v>42370</v>
      </c>
      <c r="D34" s="35">
        <f>D$16</f>
        <v>1</v>
      </c>
      <c r="E34" s="128">
        <v>1</v>
      </c>
      <c r="F34" s="128">
        <v>1</v>
      </c>
      <c r="G34" s="128">
        <v>1</v>
      </c>
      <c r="H34" s="128">
        <v>1</v>
      </c>
      <c r="I34" s="128">
        <v>1</v>
      </c>
      <c r="J34" s="128">
        <v>1</v>
      </c>
      <c r="K34" s="128">
        <v>1</v>
      </c>
      <c r="L34" s="128">
        <v>1</v>
      </c>
      <c r="M34" s="128">
        <v>1</v>
      </c>
      <c r="N34" s="128">
        <v>1</v>
      </c>
      <c r="O34" s="128">
        <v>1</v>
      </c>
      <c r="P34" s="128">
        <v>1</v>
      </c>
      <c r="Q34" s="128">
        <v>1</v>
      </c>
      <c r="R34" s="128">
        <v>1</v>
      </c>
      <c r="S34" s="128">
        <v>1</v>
      </c>
      <c r="T34" s="128">
        <v>1</v>
      </c>
      <c r="U34" s="128">
        <v>1</v>
      </c>
      <c r="V34" s="128">
        <v>1</v>
      </c>
      <c r="W34" s="128">
        <v>1</v>
      </c>
      <c r="X34" s="128">
        <v>1</v>
      </c>
      <c r="Y34" s="128">
        <v>1</v>
      </c>
      <c r="Z34" s="128">
        <v>1</v>
      </c>
      <c r="AA34" s="128">
        <v>1</v>
      </c>
      <c r="AB34" s="128">
        <v>1</v>
      </c>
      <c r="AC34" s="128">
        <v>1</v>
      </c>
      <c r="AD34" s="128">
        <v>1</v>
      </c>
      <c r="AE34" s="128">
        <v>1</v>
      </c>
      <c r="AF34" s="128">
        <v>1</v>
      </c>
      <c r="AG34" s="128">
        <v>1</v>
      </c>
      <c r="AH34" s="128">
        <v>1</v>
      </c>
      <c r="AI34" s="128">
        <v>1</v>
      </c>
      <c r="AJ34" s="128">
        <v>1</v>
      </c>
      <c r="AK34" s="128">
        <v>1</v>
      </c>
      <c r="AL34" s="128">
        <v>1</v>
      </c>
      <c r="AM34" s="128">
        <v>1</v>
      </c>
      <c r="AN34" s="128">
        <v>1</v>
      </c>
      <c r="AO34" s="128">
        <v>1</v>
      </c>
      <c r="AP34" s="128">
        <v>1</v>
      </c>
      <c r="AQ34" s="128">
        <v>1</v>
      </c>
      <c r="AR34" s="128">
        <v>1</v>
      </c>
      <c r="AS34" s="128">
        <v>1</v>
      </c>
      <c r="AT34" s="128">
        <v>1</v>
      </c>
      <c r="AU34" s="128">
        <v>1</v>
      </c>
      <c r="AV34" s="128">
        <v>1</v>
      </c>
      <c r="AW34" s="128">
        <v>1</v>
      </c>
      <c r="AX34" s="128">
        <v>1</v>
      </c>
      <c r="AY34" s="128">
        <v>1</v>
      </c>
      <c r="CS34" s="29"/>
      <c r="CT34" s="29"/>
      <c r="CU34" s="194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29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29"/>
      <c r="GP34" s="78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</row>
    <row r="35" spans="3:222" x14ac:dyDescent="0.5">
      <c r="C35" s="8">
        <v>42429</v>
      </c>
      <c r="D35" s="6" t="s">
        <v>196</v>
      </c>
      <c r="E35" s="35">
        <f>E$16</f>
        <v>2</v>
      </c>
      <c r="F35" s="128">
        <v>2</v>
      </c>
      <c r="G35" s="128">
        <v>2</v>
      </c>
      <c r="H35" s="128">
        <v>2</v>
      </c>
      <c r="I35" s="128">
        <v>1</v>
      </c>
      <c r="J35" s="128">
        <v>1</v>
      </c>
      <c r="K35" s="128">
        <v>1</v>
      </c>
      <c r="L35" s="128">
        <v>1</v>
      </c>
      <c r="M35" s="128">
        <v>1</v>
      </c>
      <c r="N35" s="128">
        <v>1</v>
      </c>
      <c r="O35" s="128">
        <v>1</v>
      </c>
      <c r="P35" s="128">
        <v>1</v>
      </c>
      <c r="Q35" s="128">
        <v>1</v>
      </c>
      <c r="R35" s="128">
        <v>1</v>
      </c>
      <c r="S35" s="128">
        <v>1</v>
      </c>
      <c r="T35" s="128">
        <v>1</v>
      </c>
      <c r="U35" s="128">
        <v>1</v>
      </c>
      <c r="V35" s="128">
        <v>1</v>
      </c>
      <c r="W35" s="128">
        <v>1</v>
      </c>
      <c r="X35" s="128">
        <v>1</v>
      </c>
      <c r="Y35" s="128">
        <v>1</v>
      </c>
      <c r="Z35" s="128">
        <v>1</v>
      </c>
      <c r="AA35" s="128">
        <v>1</v>
      </c>
      <c r="AB35" s="128">
        <v>1</v>
      </c>
      <c r="AC35" s="128">
        <v>1</v>
      </c>
      <c r="AD35" s="128">
        <v>1</v>
      </c>
      <c r="AE35" s="128">
        <v>1</v>
      </c>
      <c r="AF35" s="128">
        <v>1</v>
      </c>
      <c r="AG35" s="128">
        <v>1</v>
      </c>
      <c r="AH35" s="128">
        <v>1</v>
      </c>
      <c r="AI35" s="128">
        <v>1</v>
      </c>
      <c r="AJ35" s="128">
        <v>1</v>
      </c>
      <c r="AK35" s="128">
        <v>1</v>
      </c>
      <c r="AL35" s="128">
        <v>1</v>
      </c>
      <c r="AM35" s="128">
        <v>1</v>
      </c>
      <c r="AN35" s="128">
        <v>1</v>
      </c>
      <c r="AO35" s="128">
        <v>1</v>
      </c>
      <c r="AP35" s="128">
        <v>1</v>
      </c>
      <c r="AQ35" s="128">
        <v>1</v>
      </c>
      <c r="AR35" s="128">
        <v>1</v>
      </c>
      <c r="AS35" s="128">
        <v>1</v>
      </c>
      <c r="AT35" s="128">
        <v>1</v>
      </c>
      <c r="AU35" s="128">
        <v>1</v>
      </c>
      <c r="AV35" s="128">
        <v>1</v>
      </c>
      <c r="AW35" s="128">
        <v>1</v>
      </c>
      <c r="AX35" s="128">
        <v>1</v>
      </c>
      <c r="AY35" s="128">
        <v>1</v>
      </c>
      <c r="CS35" s="29"/>
      <c r="CT35" s="29"/>
      <c r="CU35" s="194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29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29"/>
      <c r="GP35" s="78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</row>
    <row r="36" spans="3:222" x14ac:dyDescent="0.5">
      <c r="C36" s="8">
        <v>42460</v>
      </c>
      <c r="D36" s="6" t="s">
        <v>196</v>
      </c>
      <c r="E36" s="6" t="s">
        <v>196</v>
      </c>
      <c r="F36" s="35">
        <f>F$16</f>
        <v>3</v>
      </c>
      <c r="G36" s="128">
        <v>3</v>
      </c>
      <c r="H36" s="128">
        <v>3</v>
      </c>
      <c r="I36" s="128">
        <v>3</v>
      </c>
      <c r="J36" s="128">
        <v>2</v>
      </c>
      <c r="K36" s="128">
        <v>2</v>
      </c>
      <c r="L36" s="128">
        <v>2</v>
      </c>
      <c r="M36" s="128">
        <v>2</v>
      </c>
      <c r="N36" s="128">
        <v>1</v>
      </c>
      <c r="O36" s="128">
        <v>1</v>
      </c>
      <c r="P36" s="128">
        <v>1</v>
      </c>
      <c r="Q36" s="128">
        <v>1</v>
      </c>
      <c r="R36" s="128">
        <v>1</v>
      </c>
      <c r="S36" s="128">
        <v>1</v>
      </c>
      <c r="T36" s="128">
        <v>1</v>
      </c>
      <c r="U36" s="128">
        <v>1</v>
      </c>
      <c r="V36" s="128">
        <v>1</v>
      </c>
      <c r="W36" s="128">
        <v>1</v>
      </c>
      <c r="X36" s="128">
        <v>1</v>
      </c>
      <c r="Y36" s="128">
        <v>1</v>
      </c>
      <c r="Z36" s="128">
        <v>1</v>
      </c>
      <c r="AA36" s="128">
        <v>1</v>
      </c>
      <c r="AB36" s="128">
        <v>1</v>
      </c>
      <c r="AC36" s="128">
        <v>1</v>
      </c>
      <c r="AD36" s="128">
        <v>1</v>
      </c>
      <c r="AE36" s="128">
        <v>1</v>
      </c>
      <c r="AF36" s="128">
        <v>1</v>
      </c>
      <c r="AG36" s="128">
        <v>1</v>
      </c>
      <c r="AH36" s="128">
        <v>1</v>
      </c>
      <c r="AI36" s="128">
        <v>1</v>
      </c>
      <c r="AJ36" s="128">
        <v>1</v>
      </c>
      <c r="AK36" s="128">
        <v>1</v>
      </c>
      <c r="AL36" s="128">
        <v>1</v>
      </c>
      <c r="AM36" s="128">
        <v>1</v>
      </c>
      <c r="AN36" s="128">
        <v>1</v>
      </c>
      <c r="AO36" s="128">
        <v>1</v>
      </c>
      <c r="AP36" s="128">
        <v>1</v>
      </c>
      <c r="AQ36" s="128">
        <v>1</v>
      </c>
      <c r="AR36" s="128">
        <v>1</v>
      </c>
      <c r="AS36" s="128">
        <v>1</v>
      </c>
      <c r="AT36" s="128">
        <v>1</v>
      </c>
      <c r="AU36" s="128">
        <v>1</v>
      </c>
      <c r="AV36" s="128">
        <v>1</v>
      </c>
      <c r="AW36" s="128">
        <v>1</v>
      </c>
      <c r="AX36" s="128">
        <v>1</v>
      </c>
      <c r="AY36" s="128">
        <v>1</v>
      </c>
      <c r="CS36" s="29"/>
      <c r="CT36" s="29"/>
      <c r="CU36" s="194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29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29"/>
      <c r="GP36" s="78"/>
      <c r="GQ36" s="78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</row>
    <row r="37" spans="3:222" x14ac:dyDescent="0.5">
      <c r="C37" s="8">
        <v>42490</v>
      </c>
      <c r="D37" s="6" t="s">
        <v>196</v>
      </c>
      <c r="E37" s="6" t="s">
        <v>196</v>
      </c>
      <c r="F37" s="6" t="s">
        <v>196</v>
      </c>
      <c r="G37" s="35">
        <f>G$16</f>
        <v>3</v>
      </c>
      <c r="H37" s="128">
        <v>3</v>
      </c>
      <c r="I37" s="128">
        <v>3</v>
      </c>
      <c r="J37" s="128">
        <v>3</v>
      </c>
      <c r="K37" s="128">
        <v>2</v>
      </c>
      <c r="L37" s="128">
        <v>2</v>
      </c>
      <c r="M37" s="128">
        <v>2</v>
      </c>
      <c r="N37" s="128">
        <v>2</v>
      </c>
      <c r="O37" s="128">
        <v>1</v>
      </c>
      <c r="P37" s="128">
        <v>1</v>
      </c>
      <c r="Q37" s="128">
        <v>1</v>
      </c>
      <c r="R37" s="128">
        <v>1</v>
      </c>
      <c r="S37" s="128">
        <v>1</v>
      </c>
      <c r="T37" s="128">
        <v>1</v>
      </c>
      <c r="U37" s="128">
        <v>1</v>
      </c>
      <c r="V37" s="128">
        <v>1</v>
      </c>
      <c r="W37" s="128">
        <v>1</v>
      </c>
      <c r="X37" s="128">
        <v>1</v>
      </c>
      <c r="Y37" s="128">
        <v>1</v>
      </c>
      <c r="Z37" s="128">
        <v>1</v>
      </c>
      <c r="AA37" s="128">
        <v>1</v>
      </c>
      <c r="AB37" s="128">
        <v>1</v>
      </c>
      <c r="AC37" s="128">
        <v>1</v>
      </c>
      <c r="AD37" s="128">
        <v>1</v>
      </c>
      <c r="AE37" s="128">
        <v>1</v>
      </c>
      <c r="AF37" s="128">
        <v>1</v>
      </c>
      <c r="AG37" s="128">
        <v>1</v>
      </c>
      <c r="AH37" s="128">
        <v>1</v>
      </c>
      <c r="AI37" s="128">
        <v>1</v>
      </c>
      <c r="AJ37" s="128">
        <v>1</v>
      </c>
      <c r="AK37" s="128">
        <v>1</v>
      </c>
      <c r="AL37" s="128">
        <v>1</v>
      </c>
      <c r="AM37" s="128">
        <v>1</v>
      </c>
      <c r="AN37" s="128">
        <v>1</v>
      </c>
      <c r="AO37" s="128">
        <v>1</v>
      </c>
      <c r="AP37" s="128">
        <v>1</v>
      </c>
      <c r="AQ37" s="128">
        <v>1</v>
      </c>
      <c r="AR37" s="128">
        <v>1</v>
      </c>
      <c r="AS37" s="128">
        <v>1</v>
      </c>
      <c r="AT37" s="128">
        <v>1</v>
      </c>
      <c r="AU37" s="128">
        <v>1</v>
      </c>
      <c r="AV37" s="128">
        <v>1</v>
      </c>
      <c r="AW37" s="128">
        <v>1</v>
      </c>
      <c r="AX37" s="128">
        <v>1</v>
      </c>
      <c r="AY37" s="128">
        <v>1</v>
      </c>
      <c r="CS37" s="29"/>
      <c r="CT37" s="29"/>
      <c r="CU37" s="194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29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29"/>
      <c r="GP37" s="78"/>
      <c r="GQ37" s="78"/>
      <c r="GR37" s="78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</row>
    <row r="38" spans="3:222" x14ac:dyDescent="0.5">
      <c r="C38" s="8">
        <v>42521</v>
      </c>
      <c r="D38" s="6" t="s">
        <v>196</v>
      </c>
      <c r="E38" s="6" t="s">
        <v>196</v>
      </c>
      <c r="F38" s="6" t="s">
        <v>196</v>
      </c>
      <c r="G38" s="6" t="s">
        <v>196</v>
      </c>
      <c r="H38" s="35">
        <f>H$16</f>
        <v>3</v>
      </c>
      <c r="I38" s="128">
        <v>3</v>
      </c>
      <c r="J38" s="128">
        <v>3</v>
      </c>
      <c r="K38" s="128">
        <v>3</v>
      </c>
      <c r="L38" s="128">
        <v>2</v>
      </c>
      <c r="M38" s="128">
        <v>2</v>
      </c>
      <c r="N38" s="128">
        <v>2</v>
      </c>
      <c r="O38" s="128">
        <v>2</v>
      </c>
      <c r="P38" s="128">
        <v>1</v>
      </c>
      <c r="Q38" s="128">
        <v>1</v>
      </c>
      <c r="R38" s="128">
        <v>1</v>
      </c>
      <c r="S38" s="128">
        <v>1</v>
      </c>
      <c r="T38" s="128">
        <v>1</v>
      </c>
      <c r="U38" s="128">
        <v>1</v>
      </c>
      <c r="V38" s="128">
        <v>1</v>
      </c>
      <c r="W38" s="128">
        <v>1</v>
      </c>
      <c r="X38" s="128">
        <v>1</v>
      </c>
      <c r="Y38" s="128">
        <v>1</v>
      </c>
      <c r="Z38" s="128">
        <v>1</v>
      </c>
      <c r="AA38" s="128">
        <v>1</v>
      </c>
      <c r="AB38" s="128">
        <v>1</v>
      </c>
      <c r="AC38" s="128">
        <v>1</v>
      </c>
      <c r="AD38" s="128">
        <v>1</v>
      </c>
      <c r="AE38" s="128">
        <v>1</v>
      </c>
      <c r="AF38" s="128">
        <v>1</v>
      </c>
      <c r="AG38" s="128">
        <v>1</v>
      </c>
      <c r="AH38" s="128">
        <v>1</v>
      </c>
      <c r="AI38" s="128">
        <v>1</v>
      </c>
      <c r="AJ38" s="128">
        <v>1</v>
      </c>
      <c r="AK38" s="128">
        <v>1</v>
      </c>
      <c r="AL38" s="128">
        <v>1</v>
      </c>
      <c r="AM38" s="128">
        <v>1</v>
      </c>
      <c r="AN38" s="128">
        <v>1</v>
      </c>
      <c r="AO38" s="128">
        <v>1</v>
      </c>
      <c r="AP38" s="128">
        <v>1</v>
      </c>
      <c r="AQ38" s="128">
        <v>1</v>
      </c>
      <c r="AR38" s="128">
        <v>1</v>
      </c>
      <c r="AS38" s="128">
        <v>1</v>
      </c>
      <c r="AT38" s="128">
        <v>1</v>
      </c>
      <c r="AU38" s="128">
        <v>1</v>
      </c>
      <c r="AV38" s="128">
        <v>1</v>
      </c>
      <c r="AW38" s="128">
        <v>1</v>
      </c>
      <c r="AX38" s="128">
        <v>1</v>
      </c>
      <c r="AY38" s="128">
        <v>1</v>
      </c>
      <c r="CS38" s="29"/>
      <c r="CT38" s="29"/>
      <c r="CU38" s="194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29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29"/>
      <c r="GP38" s="78"/>
      <c r="GQ38" s="78"/>
      <c r="GR38" s="78"/>
      <c r="GS38" s="78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</row>
    <row r="39" spans="3:222" x14ac:dyDescent="0.5">
      <c r="C39" s="8">
        <v>42551</v>
      </c>
      <c r="D39" s="6" t="s">
        <v>196</v>
      </c>
      <c r="E39" s="6" t="s">
        <v>196</v>
      </c>
      <c r="F39" s="6" t="s">
        <v>196</v>
      </c>
      <c r="G39" s="6" t="s">
        <v>196</v>
      </c>
      <c r="H39" s="6" t="s">
        <v>196</v>
      </c>
      <c r="I39" s="35">
        <f>I$16</f>
        <v>3</v>
      </c>
      <c r="J39" s="128">
        <v>3</v>
      </c>
      <c r="K39" s="128">
        <v>3</v>
      </c>
      <c r="L39" s="128">
        <v>3</v>
      </c>
      <c r="M39" s="128">
        <v>2</v>
      </c>
      <c r="N39" s="128">
        <v>2</v>
      </c>
      <c r="O39" s="128">
        <v>2</v>
      </c>
      <c r="P39" s="128">
        <v>2</v>
      </c>
      <c r="Q39" s="128">
        <v>1</v>
      </c>
      <c r="R39" s="128">
        <v>1</v>
      </c>
      <c r="S39" s="128">
        <v>1</v>
      </c>
      <c r="T39" s="128">
        <v>1</v>
      </c>
      <c r="U39" s="128">
        <v>1</v>
      </c>
      <c r="V39" s="128">
        <v>1</v>
      </c>
      <c r="W39" s="128">
        <v>1</v>
      </c>
      <c r="X39" s="128">
        <v>1</v>
      </c>
      <c r="Y39" s="128">
        <v>1</v>
      </c>
      <c r="Z39" s="128">
        <v>1</v>
      </c>
      <c r="AA39" s="128">
        <v>1</v>
      </c>
      <c r="AB39" s="128">
        <v>1</v>
      </c>
      <c r="AC39" s="128">
        <v>1</v>
      </c>
      <c r="AD39" s="128">
        <v>1</v>
      </c>
      <c r="AE39" s="128">
        <v>1</v>
      </c>
      <c r="AF39" s="128">
        <v>1</v>
      </c>
      <c r="AG39" s="128">
        <v>1</v>
      </c>
      <c r="AH39" s="128">
        <v>1</v>
      </c>
      <c r="AI39" s="128">
        <v>1</v>
      </c>
      <c r="AJ39" s="128">
        <v>1</v>
      </c>
      <c r="AK39" s="128">
        <v>1</v>
      </c>
      <c r="AL39" s="128">
        <v>1</v>
      </c>
      <c r="AM39" s="128">
        <v>1</v>
      </c>
      <c r="AN39" s="128">
        <v>1</v>
      </c>
      <c r="AO39" s="128">
        <v>1</v>
      </c>
      <c r="AP39" s="128">
        <v>1</v>
      </c>
      <c r="AQ39" s="128">
        <v>1</v>
      </c>
      <c r="AR39" s="128">
        <v>1</v>
      </c>
      <c r="AS39" s="128">
        <v>1</v>
      </c>
      <c r="AT39" s="128">
        <v>1</v>
      </c>
      <c r="AU39" s="128">
        <v>1</v>
      </c>
      <c r="AV39" s="128">
        <v>1</v>
      </c>
      <c r="AW39" s="128">
        <v>1</v>
      </c>
      <c r="AX39" s="128">
        <v>1</v>
      </c>
      <c r="AY39" s="128">
        <v>1</v>
      </c>
      <c r="CS39" s="29"/>
      <c r="CT39" s="29"/>
      <c r="CU39" s="194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29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29"/>
      <c r="GP39" s="78"/>
      <c r="GQ39" s="78"/>
      <c r="GR39" s="78"/>
      <c r="GS39" s="78"/>
      <c r="GT39" s="78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</row>
    <row r="40" spans="3:222" x14ac:dyDescent="0.5">
      <c r="C40" s="8">
        <v>42582</v>
      </c>
      <c r="D40" s="6" t="s">
        <v>196</v>
      </c>
      <c r="E40" s="6" t="s">
        <v>196</v>
      </c>
      <c r="F40" s="6" t="s">
        <v>196</v>
      </c>
      <c r="G40" s="6" t="s">
        <v>196</v>
      </c>
      <c r="H40" s="6" t="s">
        <v>196</v>
      </c>
      <c r="I40" s="6" t="s">
        <v>196</v>
      </c>
      <c r="J40" s="35">
        <f>J$16</f>
        <v>3</v>
      </c>
      <c r="K40" s="128">
        <v>3</v>
      </c>
      <c r="L40" s="128">
        <v>3</v>
      </c>
      <c r="M40" s="128">
        <v>3</v>
      </c>
      <c r="N40" s="128">
        <v>2</v>
      </c>
      <c r="O40" s="128">
        <v>2</v>
      </c>
      <c r="P40" s="128">
        <v>2</v>
      </c>
      <c r="Q40" s="128">
        <v>2</v>
      </c>
      <c r="R40" s="128">
        <v>1</v>
      </c>
      <c r="S40" s="128">
        <v>1</v>
      </c>
      <c r="T40" s="128">
        <v>1</v>
      </c>
      <c r="U40" s="128">
        <v>1</v>
      </c>
      <c r="V40" s="128">
        <v>1</v>
      </c>
      <c r="W40" s="128">
        <v>1</v>
      </c>
      <c r="X40" s="128">
        <v>1</v>
      </c>
      <c r="Y40" s="128">
        <v>1</v>
      </c>
      <c r="Z40" s="128">
        <v>1</v>
      </c>
      <c r="AA40" s="128">
        <v>1</v>
      </c>
      <c r="AB40" s="128">
        <v>1</v>
      </c>
      <c r="AC40" s="128">
        <v>1</v>
      </c>
      <c r="AD40" s="128">
        <v>1</v>
      </c>
      <c r="AE40" s="128">
        <v>1</v>
      </c>
      <c r="AF40" s="128">
        <v>1</v>
      </c>
      <c r="AG40" s="128">
        <v>1</v>
      </c>
      <c r="AH40" s="128">
        <v>1</v>
      </c>
      <c r="AI40" s="128">
        <v>1</v>
      </c>
      <c r="AJ40" s="128">
        <v>1</v>
      </c>
      <c r="AK40" s="128">
        <v>1</v>
      </c>
      <c r="AL40" s="128">
        <v>1</v>
      </c>
      <c r="AM40" s="128">
        <v>1</v>
      </c>
      <c r="AN40" s="128">
        <v>1</v>
      </c>
      <c r="AO40" s="128">
        <v>1</v>
      </c>
      <c r="AP40" s="128">
        <v>1</v>
      </c>
      <c r="AQ40" s="128">
        <v>1</v>
      </c>
      <c r="AR40" s="128">
        <v>1</v>
      </c>
      <c r="AS40" s="128">
        <v>1</v>
      </c>
      <c r="AT40" s="128">
        <v>1</v>
      </c>
      <c r="AU40" s="128">
        <v>1</v>
      </c>
      <c r="AV40" s="128">
        <v>1</v>
      </c>
      <c r="AW40" s="128">
        <v>1</v>
      </c>
      <c r="AX40" s="128">
        <v>1</v>
      </c>
      <c r="AY40" s="128">
        <v>1</v>
      </c>
      <c r="CS40" s="29"/>
      <c r="CT40" s="29"/>
      <c r="CU40" s="194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29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29"/>
      <c r="GP40" s="78"/>
      <c r="GQ40" s="78"/>
      <c r="GR40" s="78"/>
      <c r="GS40" s="78"/>
      <c r="GT40" s="78"/>
      <c r="GU40" s="78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</row>
    <row r="41" spans="3:222" x14ac:dyDescent="0.5">
      <c r="C41" s="8">
        <v>42613</v>
      </c>
      <c r="D41" s="6" t="s">
        <v>196</v>
      </c>
      <c r="E41" s="6" t="s">
        <v>196</v>
      </c>
      <c r="F41" s="6" t="s">
        <v>196</v>
      </c>
      <c r="G41" s="6" t="s">
        <v>196</v>
      </c>
      <c r="H41" s="6" t="s">
        <v>196</v>
      </c>
      <c r="I41" s="6" t="s">
        <v>196</v>
      </c>
      <c r="J41" s="6" t="s">
        <v>196</v>
      </c>
      <c r="K41" s="35">
        <f>K$16</f>
        <v>3</v>
      </c>
      <c r="L41" s="128">
        <v>3</v>
      </c>
      <c r="M41" s="128">
        <v>3</v>
      </c>
      <c r="N41" s="128">
        <v>3</v>
      </c>
      <c r="O41" s="128">
        <v>2</v>
      </c>
      <c r="P41" s="128">
        <v>2</v>
      </c>
      <c r="Q41" s="128">
        <v>2</v>
      </c>
      <c r="R41" s="128">
        <v>2</v>
      </c>
      <c r="S41" s="128">
        <v>1</v>
      </c>
      <c r="T41" s="128">
        <v>1</v>
      </c>
      <c r="U41" s="128">
        <v>1</v>
      </c>
      <c r="V41" s="128">
        <v>1</v>
      </c>
      <c r="W41" s="128">
        <v>1</v>
      </c>
      <c r="X41" s="128">
        <v>1</v>
      </c>
      <c r="Y41" s="128">
        <v>1</v>
      </c>
      <c r="Z41" s="128">
        <v>1</v>
      </c>
      <c r="AA41" s="128">
        <v>1</v>
      </c>
      <c r="AB41" s="128">
        <v>1</v>
      </c>
      <c r="AC41" s="128">
        <v>1</v>
      </c>
      <c r="AD41" s="128">
        <v>1</v>
      </c>
      <c r="AE41" s="128">
        <v>1</v>
      </c>
      <c r="AF41" s="128">
        <v>1</v>
      </c>
      <c r="AG41" s="128">
        <v>1</v>
      </c>
      <c r="AH41" s="128">
        <v>1</v>
      </c>
      <c r="AI41" s="128">
        <v>1</v>
      </c>
      <c r="AJ41" s="128">
        <v>1</v>
      </c>
      <c r="AK41" s="128">
        <v>1</v>
      </c>
      <c r="AL41" s="128">
        <v>1</v>
      </c>
      <c r="AM41" s="128">
        <v>1</v>
      </c>
      <c r="AN41" s="128">
        <v>1</v>
      </c>
      <c r="AO41" s="128">
        <v>1</v>
      </c>
      <c r="AP41" s="128">
        <v>1</v>
      </c>
      <c r="AQ41" s="128">
        <v>1</v>
      </c>
      <c r="AR41" s="128">
        <v>1</v>
      </c>
      <c r="AS41" s="128">
        <v>1</v>
      </c>
      <c r="AT41" s="128">
        <v>1</v>
      </c>
      <c r="AU41" s="128">
        <v>1</v>
      </c>
      <c r="AV41" s="128">
        <v>1</v>
      </c>
      <c r="AW41" s="128">
        <v>1</v>
      </c>
      <c r="AX41" s="128">
        <v>1</v>
      </c>
      <c r="AY41" s="128">
        <v>1</v>
      </c>
      <c r="CS41" s="29"/>
      <c r="CT41" s="29"/>
      <c r="CU41" s="194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29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29"/>
      <c r="GP41" s="78"/>
      <c r="GQ41" s="78"/>
      <c r="GR41" s="78"/>
      <c r="GS41" s="78"/>
      <c r="GT41" s="78"/>
      <c r="GU41" s="78"/>
      <c r="GV41" s="78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</row>
    <row r="42" spans="3:222" x14ac:dyDescent="0.5">
      <c r="C42" s="8">
        <v>42643</v>
      </c>
      <c r="D42" s="6" t="s">
        <v>196</v>
      </c>
      <c r="E42" s="6" t="s">
        <v>196</v>
      </c>
      <c r="F42" s="6" t="s">
        <v>196</v>
      </c>
      <c r="G42" s="6" t="s">
        <v>196</v>
      </c>
      <c r="H42" s="6" t="s">
        <v>196</v>
      </c>
      <c r="I42" s="6" t="s">
        <v>196</v>
      </c>
      <c r="J42" s="6" t="s">
        <v>196</v>
      </c>
      <c r="K42" s="6" t="s">
        <v>196</v>
      </c>
      <c r="L42" s="35">
        <f>L$16</f>
        <v>3</v>
      </c>
      <c r="M42" s="128">
        <v>3</v>
      </c>
      <c r="N42" s="128">
        <v>3</v>
      </c>
      <c r="O42" s="128">
        <v>3</v>
      </c>
      <c r="P42" s="128">
        <v>2</v>
      </c>
      <c r="Q42" s="128">
        <v>2</v>
      </c>
      <c r="R42" s="128">
        <v>2</v>
      </c>
      <c r="S42" s="128">
        <v>2</v>
      </c>
      <c r="T42" s="128">
        <v>1</v>
      </c>
      <c r="U42" s="128">
        <v>1</v>
      </c>
      <c r="V42" s="128">
        <v>1</v>
      </c>
      <c r="W42" s="128">
        <v>1</v>
      </c>
      <c r="X42" s="128">
        <v>1</v>
      </c>
      <c r="Y42" s="128">
        <v>1</v>
      </c>
      <c r="Z42" s="128">
        <v>1</v>
      </c>
      <c r="AA42" s="128">
        <v>1</v>
      </c>
      <c r="AB42" s="128">
        <v>1</v>
      </c>
      <c r="AC42" s="128">
        <v>1</v>
      </c>
      <c r="AD42" s="128">
        <v>1</v>
      </c>
      <c r="AE42" s="128">
        <v>1</v>
      </c>
      <c r="AF42" s="128">
        <v>1</v>
      </c>
      <c r="AG42" s="128">
        <v>1</v>
      </c>
      <c r="AH42" s="128">
        <v>1</v>
      </c>
      <c r="AI42" s="128">
        <v>1</v>
      </c>
      <c r="AJ42" s="128">
        <v>1</v>
      </c>
      <c r="AK42" s="128">
        <v>1</v>
      </c>
      <c r="AL42" s="128">
        <v>1</v>
      </c>
      <c r="AM42" s="128">
        <v>1</v>
      </c>
      <c r="AN42" s="128">
        <v>1</v>
      </c>
      <c r="AO42" s="128">
        <v>1</v>
      </c>
      <c r="AP42" s="128">
        <v>1</v>
      </c>
      <c r="AQ42" s="128">
        <v>1</v>
      </c>
      <c r="AR42" s="128">
        <v>1</v>
      </c>
      <c r="AS42" s="128">
        <v>1</v>
      </c>
      <c r="AT42" s="128">
        <v>1</v>
      </c>
      <c r="AU42" s="128">
        <v>1</v>
      </c>
      <c r="AV42" s="128">
        <v>1</v>
      </c>
      <c r="AW42" s="128">
        <v>1</v>
      </c>
      <c r="AX42" s="128">
        <v>1</v>
      </c>
      <c r="AY42" s="128">
        <v>1</v>
      </c>
      <c r="CS42" s="29"/>
      <c r="CT42" s="29"/>
      <c r="CU42" s="194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29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29"/>
      <c r="GP42" s="78"/>
      <c r="GQ42" s="78"/>
      <c r="GR42" s="78"/>
      <c r="GS42" s="78"/>
      <c r="GT42" s="78"/>
      <c r="GU42" s="78"/>
      <c r="GV42" s="78"/>
      <c r="GW42" s="78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</row>
    <row r="43" spans="3:222" x14ac:dyDescent="0.5">
      <c r="C43" s="8">
        <v>42674</v>
      </c>
      <c r="D43" s="6" t="s">
        <v>196</v>
      </c>
      <c r="E43" s="6" t="s">
        <v>196</v>
      </c>
      <c r="F43" s="6" t="s">
        <v>196</v>
      </c>
      <c r="G43" s="6" t="s">
        <v>196</v>
      </c>
      <c r="H43" s="6" t="s">
        <v>196</v>
      </c>
      <c r="I43" s="6" t="s">
        <v>196</v>
      </c>
      <c r="J43" s="6" t="s">
        <v>196</v>
      </c>
      <c r="K43" s="6" t="s">
        <v>196</v>
      </c>
      <c r="L43" s="6" t="s">
        <v>196</v>
      </c>
      <c r="M43" s="35">
        <f>M$16</f>
        <v>3</v>
      </c>
      <c r="N43" s="128">
        <v>3</v>
      </c>
      <c r="O43" s="128">
        <v>3</v>
      </c>
      <c r="P43" s="128">
        <v>3</v>
      </c>
      <c r="Q43" s="128">
        <v>2</v>
      </c>
      <c r="R43" s="128">
        <v>2</v>
      </c>
      <c r="S43" s="128">
        <v>2</v>
      </c>
      <c r="T43" s="128">
        <v>2</v>
      </c>
      <c r="U43" s="128">
        <v>1</v>
      </c>
      <c r="V43" s="128">
        <v>1</v>
      </c>
      <c r="W43" s="128">
        <v>1</v>
      </c>
      <c r="X43" s="128">
        <v>1</v>
      </c>
      <c r="Y43" s="128">
        <v>1</v>
      </c>
      <c r="Z43" s="128">
        <v>1</v>
      </c>
      <c r="AA43" s="128">
        <v>1</v>
      </c>
      <c r="AB43" s="128">
        <v>1</v>
      </c>
      <c r="AC43" s="128">
        <v>1</v>
      </c>
      <c r="AD43" s="128">
        <v>1</v>
      </c>
      <c r="AE43" s="128">
        <v>1</v>
      </c>
      <c r="AF43" s="128">
        <v>1</v>
      </c>
      <c r="AG43" s="128">
        <v>1</v>
      </c>
      <c r="AH43" s="128">
        <v>1</v>
      </c>
      <c r="AI43" s="128">
        <v>1</v>
      </c>
      <c r="AJ43" s="128">
        <v>1</v>
      </c>
      <c r="AK43" s="128">
        <v>1</v>
      </c>
      <c r="AL43" s="128">
        <v>1</v>
      </c>
      <c r="AM43" s="128">
        <v>1</v>
      </c>
      <c r="AN43" s="128">
        <v>1</v>
      </c>
      <c r="AO43" s="128">
        <v>1</v>
      </c>
      <c r="AP43" s="128">
        <v>1</v>
      </c>
      <c r="AQ43" s="128">
        <v>1</v>
      </c>
      <c r="AR43" s="128">
        <v>1</v>
      </c>
      <c r="AS43" s="128">
        <v>1</v>
      </c>
      <c r="AT43" s="128">
        <v>1</v>
      </c>
      <c r="AU43" s="128">
        <v>1</v>
      </c>
      <c r="AV43" s="128">
        <v>1</v>
      </c>
      <c r="AW43" s="128">
        <v>1</v>
      </c>
      <c r="AX43" s="128">
        <v>1</v>
      </c>
      <c r="AY43" s="128">
        <v>1</v>
      </c>
      <c r="CS43" s="29"/>
      <c r="CT43" s="29"/>
      <c r="CU43" s="194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29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29"/>
      <c r="GP43" s="78"/>
      <c r="GQ43" s="78"/>
      <c r="GR43" s="78"/>
      <c r="GS43" s="78"/>
      <c r="GT43" s="78"/>
      <c r="GU43" s="78"/>
      <c r="GV43" s="78"/>
      <c r="GW43" s="78"/>
      <c r="GX43" s="78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</row>
    <row r="44" spans="3:222" x14ac:dyDescent="0.5">
      <c r="C44" s="8">
        <v>42704</v>
      </c>
      <c r="D44" s="6" t="s">
        <v>196</v>
      </c>
      <c r="E44" s="6" t="s">
        <v>196</v>
      </c>
      <c r="F44" s="6" t="s">
        <v>196</v>
      </c>
      <c r="G44" s="6" t="s">
        <v>196</v>
      </c>
      <c r="H44" s="6" t="s">
        <v>196</v>
      </c>
      <c r="I44" s="6" t="s">
        <v>196</v>
      </c>
      <c r="J44" s="6" t="s">
        <v>196</v>
      </c>
      <c r="K44" s="6" t="s">
        <v>196</v>
      </c>
      <c r="L44" s="6" t="s">
        <v>196</v>
      </c>
      <c r="M44" s="6" t="s">
        <v>196</v>
      </c>
      <c r="N44" s="35">
        <f>N$16</f>
        <v>3</v>
      </c>
      <c r="O44" s="128">
        <v>3</v>
      </c>
      <c r="P44" s="128">
        <v>3</v>
      </c>
      <c r="Q44" s="128">
        <v>3</v>
      </c>
      <c r="R44" s="128">
        <v>2</v>
      </c>
      <c r="S44" s="128">
        <v>2</v>
      </c>
      <c r="T44" s="128">
        <v>2</v>
      </c>
      <c r="U44" s="128">
        <v>2</v>
      </c>
      <c r="V44" s="128">
        <v>2</v>
      </c>
      <c r="W44" s="128">
        <v>2</v>
      </c>
      <c r="X44" s="128">
        <v>2</v>
      </c>
      <c r="Y44" s="128">
        <v>2</v>
      </c>
      <c r="Z44" s="128">
        <v>2</v>
      </c>
      <c r="AA44" s="128">
        <v>2</v>
      </c>
      <c r="AB44" s="128">
        <v>2</v>
      </c>
      <c r="AC44" s="128">
        <v>2</v>
      </c>
      <c r="AD44" s="128">
        <v>2</v>
      </c>
      <c r="AE44" s="128">
        <v>2</v>
      </c>
      <c r="AF44" s="128">
        <v>2</v>
      </c>
      <c r="AG44" s="128">
        <v>2</v>
      </c>
      <c r="AH44" s="128">
        <v>2</v>
      </c>
      <c r="AI44" s="128">
        <v>2</v>
      </c>
      <c r="AJ44" s="128">
        <v>2</v>
      </c>
      <c r="AK44" s="128">
        <v>2</v>
      </c>
      <c r="AL44" s="128">
        <v>2</v>
      </c>
      <c r="AM44" s="128">
        <v>2</v>
      </c>
      <c r="AN44" s="128">
        <v>2</v>
      </c>
      <c r="AO44" s="128">
        <v>2</v>
      </c>
      <c r="AP44" s="128">
        <v>2</v>
      </c>
      <c r="AQ44" s="128">
        <v>2</v>
      </c>
      <c r="AR44" s="128">
        <v>2</v>
      </c>
      <c r="AS44" s="128">
        <v>2</v>
      </c>
      <c r="AT44" s="128">
        <v>2</v>
      </c>
      <c r="AU44" s="128">
        <v>2</v>
      </c>
      <c r="AV44" s="128">
        <v>2</v>
      </c>
      <c r="AW44" s="128">
        <v>2</v>
      </c>
      <c r="AX44" s="128">
        <v>2</v>
      </c>
      <c r="AY44" s="128">
        <v>2</v>
      </c>
      <c r="CS44" s="29"/>
      <c r="CT44" s="29"/>
      <c r="CU44" s="194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29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29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</row>
    <row r="45" spans="3:222" x14ac:dyDescent="0.5">
      <c r="C45" s="8">
        <v>42735</v>
      </c>
      <c r="D45" s="6" t="s">
        <v>196</v>
      </c>
      <c r="E45" s="6" t="s">
        <v>196</v>
      </c>
      <c r="F45" s="6" t="s">
        <v>196</v>
      </c>
      <c r="G45" s="6" t="s">
        <v>196</v>
      </c>
      <c r="H45" s="6" t="s">
        <v>196</v>
      </c>
      <c r="I45" s="6" t="s">
        <v>196</v>
      </c>
      <c r="J45" s="6" t="s">
        <v>196</v>
      </c>
      <c r="K45" s="6" t="s">
        <v>196</v>
      </c>
      <c r="L45" s="6" t="s">
        <v>196</v>
      </c>
      <c r="M45" s="6" t="s">
        <v>196</v>
      </c>
      <c r="N45" s="6" t="s">
        <v>196</v>
      </c>
      <c r="O45" s="35">
        <f>O$16</f>
        <v>3</v>
      </c>
      <c r="P45" s="128">
        <v>3</v>
      </c>
      <c r="Q45" s="128">
        <v>3</v>
      </c>
      <c r="R45" s="128">
        <v>3</v>
      </c>
      <c r="S45" s="128">
        <v>2</v>
      </c>
      <c r="T45" s="128">
        <v>2</v>
      </c>
      <c r="U45" s="128">
        <v>2</v>
      </c>
      <c r="V45" s="128">
        <v>2</v>
      </c>
      <c r="W45" s="128">
        <v>2</v>
      </c>
      <c r="X45" s="128">
        <v>2</v>
      </c>
      <c r="Y45" s="128">
        <v>2</v>
      </c>
      <c r="Z45" s="128">
        <v>2</v>
      </c>
      <c r="AA45" s="128">
        <v>2</v>
      </c>
      <c r="AB45" s="128">
        <v>2</v>
      </c>
      <c r="AC45" s="128">
        <v>2</v>
      </c>
      <c r="AD45" s="128">
        <v>2</v>
      </c>
      <c r="AE45" s="128">
        <v>2</v>
      </c>
      <c r="AF45" s="128">
        <v>2</v>
      </c>
      <c r="AG45" s="128">
        <v>2</v>
      </c>
      <c r="AH45" s="128">
        <v>2</v>
      </c>
      <c r="AI45" s="128">
        <v>2</v>
      </c>
      <c r="AJ45" s="128">
        <v>2</v>
      </c>
      <c r="AK45" s="128">
        <v>2</v>
      </c>
      <c r="AL45" s="128">
        <v>2</v>
      </c>
      <c r="AM45" s="128">
        <v>2</v>
      </c>
      <c r="AN45" s="128">
        <v>2</v>
      </c>
      <c r="AO45" s="128">
        <v>2</v>
      </c>
      <c r="AP45" s="128">
        <v>2</v>
      </c>
      <c r="AQ45" s="128">
        <v>2</v>
      </c>
      <c r="AR45" s="128">
        <v>2</v>
      </c>
      <c r="AS45" s="128">
        <v>2</v>
      </c>
      <c r="AT45" s="128">
        <v>2</v>
      </c>
      <c r="AU45" s="128">
        <v>2</v>
      </c>
      <c r="AV45" s="128">
        <v>2</v>
      </c>
      <c r="AW45" s="128">
        <v>2</v>
      </c>
      <c r="AX45" s="128">
        <v>2</v>
      </c>
      <c r="AY45" s="128">
        <v>2</v>
      </c>
      <c r="CS45" s="29"/>
      <c r="CT45" s="29"/>
      <c r="CU45" s="194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29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29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</row>
    <row r="46" spans="3:222" x14ac:dyDescent="0.5">
      <c r="C46" s="8">
        <v>42766</v>
      </c>
      <c r="D46" s="6" t="s">
        <v>196</v>
      </c>
      <c r="E46" s="6" t="s">
        <v>196</v>
      </c>
      <c r="F46" s="6" t="s">
        <v>196</v>
      </c>
      <c r="G46" s="6" t="s">
        <v>196</v>
      </c>
      <c r="H46" s="6" t="s">
        <v>196</v>
      </c>
      <c r="I46" s="6" t="s">
        <v>196</v>
      </c>
      <c r="J46" s="6" t="s">
        <v>196</v>
      </c>
      <c r="K46" s="6" t="s">
        <v>196</v>
      </c>
      <c r="L46" s="6" t="s">
        <v>196</v>
      </c>
      <c r="M46" s="6" t="s">
        <v>196</v>
      </c>
      <c r="N46" s="6" t="s">
        <v>196</v>
      </c>
      <c r="O46" s="6" t="s">
        <v>196</v>
      </c>
      <c r="P46" s="35">
        <f>P$16</f>
        <v>4</v>
      </c>
      <c r="Q46" s="128">
        <v>4</v>
      </c>
      <c r="R46" s="128">
        <v>4</v>
      </c>
      <c r="S46" s="128">
        <v>4</v>
      </c>
      <c r="T46" s="128">
        <v>3</v>
      </c>
      <c r="U46" s="128">
        <v>3</v>
      </c>
      <c r="V46" s="128">
        <v>3</v>
      </c>
      <c r="W46" s="128">
        <v>3</v>
      </c>
      <c r="X46" s="128">
        <v>2</v>
      </c>
      <c r="Y46" s="128">
        <v>2</v>
      </c>
      <c r="Z46" s="128">
        <v>2</v>
      </c>
      <c r="AA46" s="128">
        <v>2</v>
      </c>
      <c r="AB46" s="128">
        <v>2</v>
      </c>
      <c r="AC46" s="128">
        <v>2</v>
      </c>
      <c r="AD46" s="128">
        <v>2</v>
      </c>
      <c r="AE46" s="128">
        <v>2</v>
      </c>
      <c r="AF46" s="128">
        <v>2</v>
      </c>
      <c r="AG46" s="128">
        <v>2</v>
      </c>
      <c r="AH46" s="128">
        <v>2</v>
      </c>
      <c r="AI46" s="128">
        <v>2</v>
      </c>
      <c r="AJ46" s="128">
        <v>2</v>
      </c>
      <c r="AK46" s="128">
        <v>2</v>
      </c>
      <c r="AL46" s="128">
        <v>2</v>
      </c>
      <c r="AM46" s="128">
        <v>2</v>
      </c>
      <c r="AN46" s="128">
        <v>2</v>
      </c>
      <c r="AO46" s="128">
        <v>2</v>
      </c>
      <c r="AP46" s="128">
        <v>2</v>
      </c>
      <c r="AQ46" s="128">
        <v>2</v>
      </c>
      <c r="AR46" s="128">
        <v>2</v>
      </c>
      <c r="AS46" s="128">
        <v>2</v>
      </c>
      <c r="AT46" s="128">
        <v>2</v>
      </c>
      <c r="AU46" s="128">
        <v>2</v>
      </c>
      <c r="AV46" s="128">
        <v>2</v>
      </c>
      <c r="AW46" s="128">
        <v>2</v>
      </c>
      <c r="AX46" s="128">
        <v>2</v>
      </c>
      <c r="AY46" s="128">
        <v>2</v>
      </c>
      <c r="CS46" s="29"/>
      <c r="CT46" s="29"/>
      <c r="CU46" s="194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29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29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</row>
    <row r="47" spans="3:222" x14ac:dyDescent="0.5">
      <c r="C47" s="8">
        <v>42794</v>
      </c>
      <c r="D47" s="6" t="s">
        <v>196</v>
      </c>
      <c r="E47" s="6" t="s">
        <v>196</v>
      </c>
      <c r="F47" s="6" t="s">
        <v>196</v>
      </c>
      <c r="G47" s="6" t="s">
        <v>196</v>
      </c>
      <c r="H47" s="6" t="s">
        <v>196</v>
      </c>
      <c r="I47" s="6" t="s">
        <v>196</v>
      </c>
      <c r="J47" s="6" t="s">
        <v>196</v>
      </c>
      <c r="K47" s="6" t="s">
        <v>196</v>
      </c>
      <c r="L47" s="6" t="s">
        <v>196</v>
      </c>
      <c r="M47" s="6" t="s">
        <v>196</v>
      </c>
      <c r="N47" s="6" t="s">
        <v>196</v>
      </c>
      <c r="O47" s="6" t="s">
        <v>196</v>
      </c>
      <c r="P47" s="6" t="s">
        <v>196</v>
      </c>
      <c r="Q47" s="35">
        <f>Q$16</f>
        <v>5</v>
      </c>
      <c r="R47" s="128">
        <v>5</v>
      </c>
      <c r="S47" s="128">
        <v>5</v>
      </c>
      <c r="T47" s="128">
        <v>5</v>
      </c>
      <c r="U47" s="128">
        <v>4</v>
      </c>
      <c r="V47" s="128">
        <v>4</v>
      </c>
      <c r="W47" s="128">
        <v>4</v>
      </c>
      <c r="X47" s="128">
        <v>4</v>
      </c>
      <c r="Y47" s="128">
        <v>3</v>
      </c>
      <c r="Z47" s="128">
        <v>3</v>
      </c>
      <c r="AA47" s="128">
        <v>3</v>
      </c>
      <c r="AB47" s="128">
        <v>3</v>
      </c>
      <c r="AC47" s="128">
        <v>2</v>
      </c>
      <c r="AD47" s="128">
        <v>2</v>
      </c>
      <c r="AE47" s="128">
        <v>2</v>
      </c>
      <c r="AF47" s="128">
        <v>2</v>
      </c>
      <c r="AG47" s="128">
        <v>2</v>
      </c>
      <c r="AH47" s="128">
        <v>2</v>
      </c>
      <c r="AI47" s="128">
        <v>2</v>
      </c>
      <c r="AJ47" s="128">
        <v>2</v>
      </c>
      <c r="AK47" s="128">
        <v>2</v>
      </c>
      <c r="AL47" s="128">
        <v>2</v>
      </c>
      <c r="AM47" s="128">
        <v>2</v>
      </c>
      <c r="AN47" s="128">
        <v>2</v>
      </c>
      <c r="AO47" s="128">
        <v>2</v>
      </c>
      <c r="AP47" s="128">
        <v>2</v>
      </c>
      <c r="AQ47" s="128">
        <v>2</v>
      </c>
      <c r="AR47" s="128">
        <v>2</v>
      </c>
      <c r="AS47" s="128">
        <v>2</v>
      </c>
      <c r="AT47" s="128">
        <v>2</v>
      </c>
      <c r="AU47" s="128">
        <v>2</v>
      </c>
      <c r="AV47" s="128">
        <v>2</v>
      </c>
      <c r="AW47" s="128">
        <v>2</v>
      </c>
      <c r="AX47" s="128">
        <v>2</v>
      </c>
      <c r="AY47" s="128">
        <v>2</v>
      </c>
      <c r="CS47" s="29"/>
      <c r="CT47" s="29"/>
      <c r="CU47" s="194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29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29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</row>
    <row r="48" spans="3:222" x14ac:dyDescent="0.5">
      <c r="C48" s="8">
        <v>42825</v>
      </c>
      <c r="D48" s="6" t="s">
        <v>196</v>
      </c>
      <c r="E48" s="6" t="s">
        <v>196</v>
      </c>
      <c r="F48" s="6" t="s">
        <v>196</v>
      </c>
      <c r="G48" s="6" t="s">
        <v>196</v>
      </c>
      <c r="H48" s="6" t="s">
        <v>196</v>
      </c>
      <c r="I48" s="6" t="s">
        <v>196</v>
      </c>
      <c r="J48" s="6" t="s">
        <v>196</v>
      </c>
      <c r="K48" s="6" t="s">
        <v>196</v>
      </c>
      <c r="L48" s="6" t="s">
        <v>196</v>
      </c>
      <c r="M48" s="6" t="s">
        <v>196</v>
      </c>
      <c r="N48" s="6" t="s">
        <v>196</v>
      </c>
      <c r="O48" s="6" t="s">
        <v>196</v>
      </c>
      <c r="P48" s="6" t="s">
        <v>196</v>
      </c>
      <c r="Q48" s="6" t="s">
        <v>196</v>
      </c>
      <c r="R48" s="35">
        <f>R$16</f>
        <v>6</v>
      </c>
      <c r="S48" s="128">
        <v>6</v>
      </c>
      <c r="T48" s="128">
        <v>6</v>
      </c>
      <c r="U48" s="128">
        <v>6</v>
      </c>
      <c r="V48" s="128">
        <v>5</v>
      </c>
      <c r="W48" s="128">
        <v>5</v>
      </c>
      <c r="X48" s="128">
        <v>5</v>
      </c>
      <c r="Y48" s="128">
        <v>5</v>
      </c>
      <c r="Z48" s="128">
        <v>4</v>
      </c>
      <c r="AA48" s="128">
        <v>4</v>
      </c>
      <c r="AB48" s="128">
        <v>4</v>
      </c>
      <c r="AC48" s="128">
        <v>4</v>
      </c>
      <c r="AD48" s="128">
        <v>3</v>
      </c>
      <c r="AE48" s="128">
        <v>3</v>
      </c>
      <c r="AF48" s="128">
        <v>3</v>
      </c>
      <c r="AG48" s="128">
        <v>3</v>
      </c>
      <c r="AH48" s="128">
        <v>2</v>
      </c>
      <c r="AI48" s="128">
        <v>2</v>
      </c>
      <c r="AJ48" s="128">
        <v>2</v>
      </c>
      <c r="AK48" s="128">
        <v>2</v>
      </c>
      <c r="AL48" s="128">
        <v>2</v>
      </c>
      <c r="AM48" s="128">
        <v>2</v>
      </c>
      <c r="AN48" s="128">
        <v>2</v>
      </c>
      <c r="AO48" s="128">
        <v>2</v>
      </c>
      <c r="AP48" s="128">
        <v>2</v>
      </c>
      <c r="AQ48" s="128">
        <v>2</v>
      </c>
      <c r="AR48" s="128">
        <v>2</v>
      </c>
      <c r="AS48" s="128">
        <v>2</v>
      </c>
      <c r="AT48" s="128">
        <v>2</v>
      </c>
      <c r="AU48" s="128">
        <v>2</v>
      </c>
      <c r="AV48" s="128">
        <v>2</v>
      </c>
      <c r="AW48" s="128">
        <v>2</v>
      </c>
      <c r="AX48" s="128">
        <v>2</v>
      </c>
      <c r="AY48" s="128">
        <v>2</v>
      </c>
      <c r="CS48" s="29"/>
      <c r="CT48" s="29"/>
      <c r="CU48" s="194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29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29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</row>
    <row r="49" spans="3:227" x14ac:dyDescent="0.5">
      <c r="C49" s="8">
        <v>42855</v>
      </c>
      <c r="D49" s="6" t="s">
        <v>196</v>
      </c>
      <c r="E49" s="6" t="s">
        <v>196</v>
      </c>
      <c r="F49" s="6" t="s">
        <v>196</v>
      </c>
      <c r="G49" s="6" t="s">
        <v>196</v>
      </c>
      <c r="H49" s="6" t="s">
        <v>196</v>
      </c>
      <c r="I49" s="6" t="s">
        <v>196</v>
      </c>
      <c r="J49" s="6" t="s">
        <v>196</v>
      </c>
      <c r="K49" s="6" t="s">
        <v>196</v>
      </c>
      <c r="L49" s="6" t="s">
        <v>196</v>
      </c>
      <c r="M49" s="6" t="s">
        <v>196</v>
      </c>
      <c r="N49" s="6" t="s">
        <v>196</v>
      </c>
      <c r="O49" s="6" t="s">
        <v>196</v>
      </c>
      <c r="P49" s="6" t="s">
        <v>196</v>
      </c>
      <c r="Q49" s="6" t="s">
        <v>196</v>
      </c>
      <c r="R49" s="6" t="s">
        <v>196</v>
      </c>
      <c r="S49" s="35">
        <f>S$16</f>
        <v>6</v>
      </c>
      <c r="T49" s="128">
        <v>6</v>
      </c>
      <c r="U49" s="128">
        <v>6</v>
      </c>
      <c r="V49" s="128">
        <v>6</v>
      </c>
      <c r="W49" s="128">
        <v>5</v>
      </c>
      <c r="X49" s="128">
        <v>5</v>
      </c>
      <c r="Y49" s="128">
        <v>5</v>
      </c>
      <c r="Z49" s="128">
        <v>5</v>
      </c>
      <c r="AA49" s="128">
        <v>4</v>
      </c>
      <c r="AB49" s="128">
        <v>4</v>
      </c>
      <c r="AC49" s="128">
        <v>4</v>
      </c>
      <c r="AD49" s="128">
        <v>4</v>
      </c>
      <c r="AE49" s="128">
        <v>3</v>
      </c>
      <c r="AF49" s="128">
        <v>3</v>
      </c>
      <c r="AG49" s="128">
        <v>3</v>
      </c>
      <c r="AH49" s="128">
        <v>3</v>
      </c>
      <c r="AI49" s="128">
        <v>2</v>
      </c>
      <c r="AJ49" s="128">
        <v>2</v>
      </c>
      <c r="AK49" s="128">
        <v>2</v>
      </c>
      <c r="AL49" s="128">
        <v>2</v>
      </c>
      <c r="AM49" s="128">
        <v>2</v>
      </c>
      <c r="AN49" s="128">
        <v>2</v>
      </c>
      <c r="AO49" s="128">
        <v>2</v>
      </c>
      <c r="AP49" s="128">
        <v>2</v>
      </c>
      <c r="AQ49" s="128">
        <v>2</v>
      </c>
      <c r="AR49" s="128">
        <v>2</v>
      </c>
      <c r="AS49" s="128">
        <v>2</v>
      </c>
      <c r="AT49" s="128">
        <v>2</v>
      </c>
      <c r="AU49" s="128">
        <v>2</v>
      </c>
      <c r="AV49" s="128">
        <v>2</v>
      </c>
      <c r="AW49" s="128">
        <v>2</v>
      </c>
      <c r="AX49" s="128">
        <v>2</v>
      </c>
      <c r="AY49" s="128">
        <v>2</v>
      </c>
      <c r="BC49" s="26"/>
      <c r="CS49" s="29"/>
      <c r="CT49" s="29"/>
      <c r="CU49" s="194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29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29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29"/>
      <c r="HF49" s="29"/>
      <c r="HG49" s="29"/>
      <c r="HH49" s="29"/>
      <c r="HI49" s="29"/>
      <c r="HJ49" s="29"/>
      <c r="HK49" s="29"/>
      <c r="HL49" s="29"/>
      <c r="HM49" s="29"/>
      <c r="HN49" s="29"/>
    </row>
    <row r="50" spans="3:227" x14ac:dyDescent="0.5">
      <c r="C50" s="8">
        <v>42886</v>
      </c>
      <c r="D50" s="6" t="s">
        <v>196</v>
      </c>
      <c r="E50" s="6" t="s">
        <v>196</v>
      </c>
      <c r="F50" s="6" t="s">
        <v>196</v>
      </c>
      <c r="G50" s="6" t="s">
        <v>196</v>
      </c>
      <c r="H50" s="6" t="s">
        <v>196</v>
      </c>
      <c r="I50" s="6" t="s">
        <v>196</v>
      </c>
      <c r="J50" s="6" t="s">
        <v>196</v>
      </c>
      <c r="K50" s="6" t="s">
        <v>196</v>
      </c>
      <c r="L50" s="6" t="s">
        <v>196</v>
      </c>
      <c r="M50" s="6" t="s">
        <v>196</v>
      </c>
      <c r="N50" s="6" t="s">
        <v>196</v>
      </c>
      <c r="O50" s="6" t="s">
        <v>196</v>
      </c>
      <c r="P50" s="6" t="s">
        <v>196</v>
      </c>
      <c r="Q50" s="6" t="s">
        <v>196</v>
      </c>
      <c r="R50" s="6" t="s">
        <v>196</v>
      </c>
      <c r="S50" s="6" t="s">
        <v>196</v>
      </c>
      <c r="T50" s="35">
        <f>T$16</f>
        <v>6</v>
      </c>
      <c r="U50" s="128">
        <v>6</v>
      </c>
      <c r="V50" s="128">
        <v>6</v>
      </c>
      <c r="W50" s="128">
        <v>6</v>
      </c>
      <c r="X50" s="128">
        <v>5</v>
      </c>
      <c r="Y50" s="128">
        <v>5</v>
      </c>
      <c r="Z50" s="128">
        <v>5</v>
      </c>
      <c r="AA50" s="128">
        <v>5</v>
      </c>
      <c r="AB50" s="128">
        <v>4</v>
      </c>
      <c r="AC50" s="128">
        <v>4</v>
      </c>
      <c r="AD50" s="128">
        <v>4</v>
      </c>
      <c r="AE50" s="128">
        <v>4</v>
      </c>
      <c r="AF50" s="128">
        <v>3</v>
      </c>
      <c r="AG50" s="128">
        <v>3</v>
      </c>
      <c r="AH50" s="128">
        <v>3</v>
      </c>
      <c r="AI50" s="128">
        <v>3</v>
      </c>
      <c r="AJ50" s="128">
        <v>2</v>
      </c>
      <c r="AK50" s="128">
        <v>2</v>
      </c>
      <c r="AL50" s="128">
        <v>2</v>
      </c>
      <c r="AM50" s="128">
        <v>2</v>
      </c>
      <c r="AN50" s="128">
        <v>2</v>
      </c>
      <c r="AO50" s="128">
        <v>2</v>
      </c>
      <c r="AP50" s="128">
        <v>2</v>
      </c>
      <c r="AQ50" s="128">
        <v>2</v>
      </c>
      <c r="AR50" s="128">
        <v>2</v>
      </c>
      <c r="AS50" s="128">
        <v>2</v>
      </c>
      <c r="AT50" s="128">
        <v>2</v>
      </c>
      <c r="AU50" s="128">
        <v>2</v>
      </c>
      <c r="AV50" s="128">
        <v>2</v>
      </c>
      <c r="AW50" s="128">
        <v>2</v>
      </c>
      <c r="AX50" s="128">
        <v>2</v>
      </c>
      <c r="AY50" s="128">
        <v>2</v>
      </c>
      <c r="BC50" s="10"/>
      <c r="CS50" s="29"/>
      <c r="CT50" s="29"/>
      <c r="CU50" s="194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29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29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29"/>
      <c r="HG50" s="29"/>
      <c r="HH50" s="29"/>
      <c r="HI50" s="29"/>
      <c r="HJ50" s="29"/>
      <c r="HK50" s="29"/>
      <c r="HL50" s="29"/>
      <c r="HM50" s="29"/>
      <c r="HN50" s="29"/>
    </row>
    <row r="51" spans="3:227" x14ac:dyDescent="0.5">
      <c r="C51" s="8">
        <v>42916</v>
      </c>
      <c r="D51" s="6" t="s">
        <v>196</v>
      </c>
      <c r="E51" s="6" t="s">
        <v>196</v>
      </c>
      <c r="F51" s="6" t="s">
        <v>196</v>
      </c>
      <c r="G51" s="6" t="s">
        <v>196</v>
      </c>
      <c r="H51" s="6" t="s">
        <v>196</v>
      </c>
      <c r="I51" s="6" t="s">
        <v>196</v>
      </c>
      <c r="J51" s="6" t="s">
        <v>196</v>
      </c>
      <c r="K51" s="6" t="s">
        <v>196</v>
      </c>
      <c r="L51" s="6" t="s">
        <v>196</v>
      </c>
      <c r="M51" s="6" t="s">
        <v>196</v>
      </c>
      <c r="N51" s="6" t="s">
        <v>196</v>
      </c>
      <c r="O51" s="6" t="s">
        <v>196</v>
      </c>
      <c r="P51" s="6" t="s">
        <v>196</v>
      </c>
      <c r="Q51" s="6" t="s">
        <v>196</v>
      </c>
      <c r="R51" s="6" t="s">
        <v>196</v>
      </c>
      <c r="S51" s="6" t="s">
        <v>196</v>
      </c>
      <c r="T51" s="6" t="s">
        <v>196</v>
      </c>
      <c r="U51" s="35">
        <f>U$16</f>
        <v>6</v>
      </c>
      <c r="V51" s="128">
        <v>6</v>
      </c>
      <c r="W51" s="128">
        <v>6</v>
      </c>
      <c r="X51" s="128">
        <v>6</v>
      </c>
      <c r="Y51" s="128">
        <v>5</v>
      </c>
      <c r="Z51" s="128">
        <v>5</v>
      </c>
      <c r="AA51" s="128">
        <v>5</v>
      </c>
      <c r="AB51" s="128">
        <v>5</v>
      </c>
      <c r="AC51" s="128">
        <v>4</v>
      </c>
      <c r="AD51" s="128">
        <v>4</v>
      </c>
      <c r="AE51" s="128">
        <v>4</v>
      </c>
      <c r="AF51" s="128">
        <v>4</v>
      </c>
      <c r="AG51" s="128">
        <v>3</v>
      </c>
      <c r="AH51" s="128">
        <v>3</v>
      </c>
      <c r="AI51" s="128">
        <v>3</v>
      </c>
      <c r="AJ51" s="128">
        <v>3</v>
      </c>
      <c r="AK51" s="128">
        <v>2</v>
      </c>
      <c r="AL51" s="128">
        <v>2</v>
      </c>
      <c r="AM51" s="128">
        <v>2</v>
      </c>
      <c r="AN51" s="128">
        <v>2</v>
      </c>
      <c r="AO51" s="128">
        <v>2</v>
      </c>
      <c r="AP51" s="128">
        <v>2</v>
      </c>
      <c r="AQ51" s="128">
        <v>2</v>
      </c>
      <c r="AR51" s="128">
        <v>2</v>
      </c>
      <c r="AS51" s="128">
        <v>2</v>
      </c>
      <c r="AT51" s="128">
        <v>2</v>
      </c>
      <c r="AU51" s="128">
        <v>2</v>
      </c>
      <c r="AV51" s="128">
        <v>2</v>
      </c>
      <c r="AW51" s="128">
        <v>2</v>
      </c>
      <c r="AX51" s="128">
        <v>2</v>
      </c>
      <c r="AY51" s="128">
        <v>2</v>
      </c>
      <c r="CS51" s="29"/>
      <c r="CT51" s="29"/>
      <c r="CU51" s="194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29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29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29"/>
      <c r="HH51" s="29"/>
      <c r="HI51" s="29"/>
      <c r="HJ51" s="29"/>
      <c r="HK51" s="29"/>
      <c r="HL51" s="29"/>
      <c r="HM51" s="29"/>
      <c r="HN51" s="29"/>
    </row>
    <row r="52" spans="3:227" x14ac:dyDescent="0.5">
      <c r="C52" s="8">
        <v>42947</v>
      </c>
      <c r="D52" s="6" t="s">
        <v>196</v>
      </c>
      <c r="E52" s="6" t="s">
        <v>196</v>
      </c>
      <c r="F52" s="6" t="s">
        <v>196</v>
      </c>
      <c r="G52" s="6" t="s">
        <v>196</v>
      </c>
      <c r="H52" s="6" t="s">
        <v>196</v>
      </c>
      <c r="I52" s="6" t="s">
        <v>196</v>
      </c>
      <c r="J52" s="6" t="s">
        <v>196</v>
      </c>
      <c r="K52" s="6" t="s">
        <v>196</v>
      </c>
      <c r="L52" s="6" t="s">
        <v>196</v>
      </c>
      <c r="M52" s="6" t="s">
        <v>196</v>
      </c>
      <c r="N52" s="6" t="s">
        <v>196</v>
      </c>
      <c r="O52" s="6" t="s">
        <v>196</v>
      </c>
      <c r="P52" s="6" t="s">
        <v>196</v>
      </c>
      <c r="Q52" s="6" t="s">
        <v>196</v>
      </c>
      <c r="R52" s="6" t="s">
        <v>196</v>
      </c>
      <c r="S52" s="6" t="s">
        <v>196</v>
      </c>
      <c r="T52" s="6" t="s">
        <v>196</v>
      </c>
      <c r="U52" s="6" t="s">
        <v>196</v>
      </c>
      <c r="V52" s="35">
        <f>V$16</f>
        <v>6</v>
      </c>
      <c r="W52" s="128">
        <v>6</v>
      </c>
      <c r="X52" s="128">
        <v>6</v>
      </c>
      <c r="Y52" s="128">
        <v>6</v>
      </c>
      <c r="Z52" s="128">
        <v>5</v>
      </c>
      <c r="AA52" s="128">
        <v>5</v>
      </c>
      <c r="AB52" s="128">
        <v>5</v>
      </c>
      <c r="AC52" s="128">
        <v>5</v>
      </c>
      <c r="AD52" s="128">
        <v>4</v>
      </c>
      <c r="AE52" s="128">
        <v>4</v>
      </c>
      <c r="AF52" s="128">
        <v>4</v>
      </c>
      <c r="AG52" s="128">
        <v>4</v>
      </c>
      <c r="AH52" s="128">
        <v>3</v>
      </c>
      <c r="AI52" s="128">
        <v>3</v>
      </c>
      <c r="AJ52" s="128">
        <v>3</v>
      </c>
      <c r="AK52" s="128">
        <v>3</v>
      </c>
      <c r="AL52" s="128">
        <v>2</v>
      </c>
      <c r="AM52" s="128">
        <v>2</v>
      </c>
      <c r="AN52" s="128">
        <v>2</v>
      </c>
      <c r="AO52" s="128">
        <v>2</v>
      </c>
      <c r="AP52" s="128">
        <v>2</v>
      </c>
      <c r="AQ52" s="128">
        <v>2</v>
      </c>
      <c r="AR52" s="128">
        <v>2</v>
      </c>
      <c r="AS52" s="128">
        <v>2</v>
      </c>
      <c r="AT52" s="128">
        <v>2</v>
      </c>
      <c r="AU52" s="128">
        <v>2</v>
      </c>
      <c r="AV52" s="128">
        <v>2</v>
      </c>
      <c r="AW52" s="128">
        <v>2</v>
      </c>
      <c r="AX52" s="128">
        <v>2</v>
      </c>
      <c r="AY52" s="128">
        <v>2</v>
      </c>
      <c r="CS52" s="29"/>
      <c r="CT52" s="29"/>
      <c r="CU52" s="194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29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29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29"/>
      <c r="HI52" s="29"/>
      <c r="HJ52" s="29"/>
      <c r="HK52" s="29"/>
      <c r="HL52" s="29"/>
      <c r="HM52" s="29"/>
      <c r="HN52" s="29"/>
    </row>
    <row r="53" spans="3:227" x14ac:dyDescent="0.5">
      <c r="C53" s="8">
        <v>42978</v>
      </c>
      <c r="D53" s="6" t="s">
        <v>196</v>
      </c>
      <c r="E53" s="6" t="s">
        <v>196</v>
      </c>
      <c r="F53" s="6" t="s">
        <v>196</v>
      </c>
      <c r="G53" s="6" t="s">
        <v>196</v>
      </c>
      <c r="H53" s="6" t="s">
        <v>196</v>
      </c>
      <c r="I53" s="6" t="s">
        <v>196</v>
      </c>
      <c r="J53" s="6" t="s">
        <v>196</v>
      </c>
      <c r="K53" s="6" t="s">
        <v>196</v>
      </c>
      <c r="L53" s="6" t="s">
        <v>196</v>
      </c>
      <c r="M53" s="6" t="s">
        <v>196</v>
      </c>
      <c r="N53" s="6" t="s">
        <v>196</v>
      </c>
      <c r="O53" s="6" t="s">
        <v>196</v>
      </c>
      <c r="P53" s="6" t="s">
        <v>196</v>
      </c>
      <c r="Q53" s="6" t="s">
        <v>196</v>
      </c>
      <c r="R53" s="6" t="s">
        <v>196</v>
      </c>
      <c r="S53" s="6" t="s">
        <v>196</v>
      </c>
      <c r="T53" s="6" t="s">
        <v>196</v>
      </c>
      <c r="U53" s="6" t="s">
        <v>196</v>
      </c>
      <c r="V53" s="6" t="s">
        <v>196</v>
      </c>
      <c r="W53" s="35">
        <f>W$16</f>
        <v>6</v>
      </c>
      <c r="X53" s="128">
        <v>6</v>
      </c>
      <c r="Y53" s="128">
        <v>6</v>
      </c>
      <c r="Z53" s="128">
        <v>6</v>
      </c>
      <c r="AA53" s="128">
        <v>5</v>
      </c>
      <c r="AB53" s="128">
        <v>5</v>
      </c>
      <c r="AC53" s="128">
        <v>5</v>
      </c>
      <c r="AD53" s="128">
        <v>5</v>
      </c>
      <c r="AE53" s="128">
        <v>4</v>
      </c>
      <c r="AF53" s="128">
        <v>4</v>
      </c>
      <c r="AG53" s="128">
        <v>4</v>
      </c>
      <c r="AH53" s="128">
        <v>4</v>
      </c>
      <c r="AI53" s="128">
        <v>3</v>
      </c>
      <c r="AJ53" s="128">
        <v>3</v>
      </c>
      <c r="AK53" s="128">
        <v>3</v>
      </c>
      <c r="AL53" s="128">
        <v>3</v>
      </c>
      <c r="AM53" s="128">
        <v>2</v>
      </c>
      <c r="AN53" s="128">
        <v>2</v>
      </c>
      <c r="AO53" s="128">
        <v>2</v>
      </c>
      <c r="AP53" s="128">
        <v>2</v>
      </c>
      <c r="AQ53" s="128">
        <v>2</v>
      </c>
      <c r="AR53" s="128">
        <v>2</v>
      </c>
      <c r="AS53" s="128">
        <v>2</v>
      </c>
      <c r="AT53" s="128">
        <v>2</v>
      </c>
      <c r="AU53" s="128">
        <v>2</v>
      </c>
      <c r="AV53" s="128">
        <v>2</v>
      </c>
      <c r="AW53" s="128">
        <v>2</v>
      </c>
      <c r="AX53" s="128">
        <v>2</v>
      </c>
      <c r="AY53" s="128">
        <v>2</v>
      </c>
      <c r="CS53" s="29"/>
      <c r="CT53" s="29"/>
      <c r="CU53" s="194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29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29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29"/>
      <c r="HJ53" s="29"/>
      <c r="HK53" s="29"/>
      <c r="HL53" s="29"/>
      <c r="HM53" s="29"/>
      <c r="HN53" s="29"/>
    </row>
    <row r="54" spans="3:227" x14ac:dyDescent="0.5">
      <c r="C54" s="8">
        <v>43008</v>
      </c>
      <c r="D54" s="6" t="s">
        <v>196</v>
      </c>
      <c r="E54" s="6" t="s">
        <v>196</v>
      </c>
      <c r="F54" s="6" t="s">
        <v>196</v>
      </c>
      <c r="G54" s="6" t="s">
        <v>196</v>
      </c>
      <c r="H54" s="6" t="s">
        <v>196</v>
      </c>
      <c r="I54" s="6" t="s">
        <v>196</v>
      </c>
      <c r="J54" s="6" t="s">
        <v>196</v>
      </c>
      <c r="K54" s="6" t="s">
        <v>196</v>
      </c>
      <c r="L54" s="6" t="s">
        <v>196</v>
      </c>
      <c r="M54" s="6" t="s">
        <v>196</v>
      </c>
      <c r="N54" s="6" t="s">
        <v>196</v>
      </c>
      <c r="O54" s="6" t="s">
        <v>196</v>
      </c>
      <c r="P54" s="6" t="s">
        <v>196</v>
      </c>
      <c r="Q54" s="6" t="s">
        <v>196</v>
      </c>
      <c r="R54" s="6" t="s">
        <v>196</v>
      </c>
      <c r="S54" s="6" t="s">
        <v>196</v>
      </c>
      <c r="T54" s="6" t="s">
        <v>196</v>
      </c>
      <c r="U54" s="6" t="s">
        <v>196</v>
      </c>
      <c r="V54" s="6" t="s">
        <v>196</v>
      </c>
      <c r="W54" s="6" t="s">
        <v>196</v>
      </c>
      <c r="X54" s="35">
        <f>X$16</f>
        <v>6</v>
      </c>
      <c r="Y54" s="128">
        <v>6</v>
      </c>
      <c r="Z54" s="128">
        <v>6</v>
      </c>
      <c r="AA54" s="128">
        <v>6</v>
      </c>
      <c r="AB54" s="128">
        <v>5</v>
      </c>
      <c r="AC54" s="128">
        <v>5</v>
      </c>
      <c r="AD54" s="128">
        <v>5</v>
      </c>
      <c r="AE54" s="128">
        <v>5</v>
      </c>
      <c r="AF54" s="128">
        <v>4</v>
      </c>
      <c r="AG54" s="128">
        <v>4</v>
      </c>
      <c r="AH54" s="128">
        <v>4</v>
      </c>
      <c r="AI54" s="128">
        <v>4</v>
      </c>
      <c r="AJ54" s="128">
        <v>3</v>
      </c>
      <c r="AK54" s="128">
        <v>3</v>
      </c>
      <c r="AL54" s="128">
        <v>3</v>
      </c>
      <c r="AM54" s="128">
        <v>3</v>
      </c>
      <c r="AN54" s="128">
        <v>2</v>
      </c>
      <c r="AO54" s="128">
        <v>2</v>
      </c>
      <c r="AP54" s="128">
        <v>2</v>
      </c>
      <c r="AQ54" s="128">
        <v>2</v>
      </c>
      <c r="AR54" s="128">
        <v>2</v>
      </c>
      <c r="AS54" s="128">
        <v>2</v>
      </c>
      <c r="AT54" s="128">
        <v>2</v>
      </c>
      <c r="AU54" s="128">
        <v>2</v>
      </c>
      <c r="AV54" s="128">
        <v>2</v>
      </c>
      <c r="AW54" s="128">
        <v>2</v>
      </c>
      <c r="AX54" s="128">
        <v>2</v>
      </c>
      <c r="AY54" s="128">
        <v>2</v>
      </c>
      <c r="CS54" s="29"/>
      <c r="CT54" s="29"/>
      <c r="CU54" s="194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29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29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29"/>
      <c r="HK54" s="29"/>
      <c r="HL54" s="29"/>
      <c r="HM54" s="29"/>
      <c r="HN54" s="29"/>
    </row>
    <row r="55" spans="3:227" x14ac:dyDescent="0.5">
      <c r="C55" s="8">
        <v>43039</v>
      </c>
      <c r="D55" s="6" t="s">
        <v>196</v>
      </c>
      <c r="E55" s="6" t="s">
        <v>196</v>
      </c>
      <c r="F55" s="6" t="s">
        <v>196</v>
      </c>
      <c r="G55" s="6" t="s">
        <v>196</v>
      </c>
      <c r="H55" s="6" t="s">
        <v>196</v>
      </c>
      <c r="I55" s="6" t="s">
        <v>196</v>
      </c>
      <c r="J55" s="6" t="s">
        <v>196</v>
      </c>
      <c r="K55" s="6" t="s">
        <v>196</v>
      </c>
      <c r="L55" s="6" t="s">
        <v>196</v>
      </c>
      <c r="M55" s="6" t="s">
        <v>196</v>
      </c>
      <c r="N55" s="6" t="s">
        <v>196</v>
      </c>
      <c r="O55" s="6" t="s">
        <v>196</v>
      </c>
      <c r="P55" s="6" t="s">
        <v>196</v>
      </c>
      <c r="Q55" s="6" t="s">
        <v>196</v>
      </c>
      <c r="R55" s="6" t="s">
        <v>196</v>
      </c>
      <c r="S55" s="6" t="s">
        <v>196</v>
      </c>
      <c r="T55" s="6" t="s">
        <v>196</v>
      </c>
      <c r="U55" s="6" t="s">
        <v>196</v>
      </c>
      <c r="V55" s="6" t="s">
        <v>196</v>
      </c>
      <c r="W55" s="6" t="s">
        <v>196</v>
      </c>
      <c r="X55" s="6" t="s">
        <v>196</v>
      </c>
      <c r="Y55" s="35">
        <f>Y$16</f>
        <v>7</v>
      </c>
      <c r="Z55" s="128">
        <v>7</v>
      </c>
      <c r="AA55" s="128">
        <v>7</v>
      </c>
      <c r="AB55" s="128">
        <v>7</v>
      </c>
      <c r="AC55" s="128">
        <v>6</v>
      </c>
      <c r="AD55" s="128">
        <v>6</v>
      </c>
      <c r="AE55" s="128">
        <v>6</v>
      </c>
      <c r="AF55" s="128">
        <v>6</v>
      </c>
      <c r="AG55" s="128">
        <v>5</v>
      </c>
      <c r="AH55" s="128">
        <v>5</v>
      </c>
      <c r="AI55" s="128">
        <v>5</v>
      </c>
      <c r="AJ55" s="128">
        <v>5</v>
      </c>
      <c r="AK55" s="128">
        <v>4</v>
      </c>
      <c r="AL55" s="128">
        <v>4</v>
      </c>
      <c r="AM55" s="128">
        <v>4</v>
      </c>
      <c r="AN55" s="128">
        <v>4</v>
      </c>
      <c r="AO55" s="128">
        <v>3</v>
      </c>
      <c r="AP55" s="128">
        <v>3</v>
      </c>
      <c r="AQ55" s="128">
        <v>3</v>
      </c>
      <c r="AR55" s="128">
        <v>3</v>
      </c>
      <c r="AS55" s="128">
        <v>2</v>
      </c>
      <c r="AT55" s="128">
        <v>2</v>
      </c>
      <c r="AU55" s="128">
        <v>2</v>
      </c>
      <c r="AV55" s="128">
        <v>2</v>
      </c>
      <c r="AW55" s="128">
        <v>2</v>
      </c>
      <c r="AX55" s="128">
        <v>2</v>
      </c>
      <c r="AY55" s="128">
        <v>2</v>
      </c>
      <c r="CS55" s="29"/>
      <c r="CT55" s="29"/>
      <c r="CU55" s="194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29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29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29"/>
      <c r="HL55" s="29"/>
      <c r="HM55" s="29"/>
      <c r="HN55" s="29"/>
    </row>
    <row r="56" spans="3:227" x14ac:dyDescent="0.5">
      <c r="C56" s="8">
        <v>43069</v>
      </c>
      <c r="D56" s="6" t="s">
        <v>196</v>
      </c>
      <c r="E56" s="6" t="s">
        <v>196</v>
      </c>
      <c r="F56" s="6" t="s">
        <v>196</v>
      </c>
      <c r="G56" s="6" t="s">
        <v>196</v>
      </c>
      <c r="H56" s="6" t="s">
        <v>196</v>
      </c>
      <c r="I56" s="6" t="s">
        <v>196</v>
      </c>
      <c r="J56" s="6" t="s">
        <v>196</v>
      </c>
      <c r="K56" s="6" t="s">
        <v>196</v>
      </c>
      <c r="L56" s="6" t="s">
        <v>196</v>
      </c>
      <c r="M56" s="6" t="s">
        <v>196</v>
      </c>
      <c r="N56" s="6" t="s">
        <v>196</v>
      </c>
      <c r="O56" s="6" t="s">
        <v>196</v>
      </c>
      <c r="P56" s="6" t="s">
        <v>196</v>
      </c>
      <c r="Q56" s="6" t="s">
        <v>196</v>
      </c>
      <c r="R56" s="6" t="s">
        <v>196</v>
      </c>
      <c r="S56" s="6" t="s">
        <v>196</v>
      </c>
      <c r="T56" s="6" t="s">
        <v>196</v>
      </c>
      <c r="U56" s="6" t="s">
        <v>196</v>
      </c>
      <c r="V56" s="6" t="s">
        <v>196</v>
      </c>
      <c r="W56" s="6" t="s">
        <v>196</v>
      </c>
      <c r="X56" s="6" t="s">
        <v>196</v>
      </c>
      <c r="Y56" s="6" t="s">
        <v>196</v>
      </c>
      <c r="Z56" s="35">
        <f>Z$16</f>
        <v>8</v>
      </c>
      <c r="AA56" s="128">
        <v>8</v>
      </c>
      <c r="AB56" s="128">
        <v>8</v>
      </c>
      <c r="AC56" s="128">
        <v>8</v>
      </c>
      <c r="AD56" s="128">
        <v>7</v>
      </c>
      <c r="AE56" s="128">
        <v>7</v>
      </c>
      <c r="AF56" s="128">
        <v>7</v>
      </c>
      <c r="AG56" s="128">
        <v>7</v>
      </c>
      <c r="AH56" s="128">
        <v>6</v>
      </c>
      <c r="AI56" s="128">
        <v>6</v>
      </c>
      <c r="AJ56" s="128">
        <v>6</v>
      </c>
      <c r="AK56" s="128">
        <v>6</v>
      </c>
      <c r="AL56" s="128">
        <v>5</v>
      </c>
      <c r="AM56" s="128">
        <v>5</v>
      </c>
      <c r="AN56" s="128">
        <v>5</v>
      </c>
      <c r="AO56" s="128">
        <v>5</v>
      </c>
      <c r="AP56" s="128">
        <v>5</v>
      </c>
      <c r="AQ56" s="128">
        <v>5</v>
      </c>
      <c r="AR56" s="128">
        <v>5</v>
      </c>
      <c r="AS56" s="128">
        <v>5</v>
      </c>
      <c r="AT56" s="128">
        <v>5</v>
      </c>
      <c r="AU56" s="128">
        <v>5</v>
      </c>
      <c r="AV56" s="128">
        <v>5</v>
      </c>
      <c r="AW56" s="128">
        <v>5</v>
      </c>
      <c r="AX56" s="128">
        <v>5</v>
      </c>
      <c r="AY56" s="128">
        <v>5</v>
      </c>
      <c r="CS56" s="29"/>
      <c r="CT56" s="29"/>
      <c r="CU56" s="194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29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29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29"/>
      <c r="HM56" s="29"/>
      <c r="HN56" s="29"/>
    </row>
    <row r="57" spans="3:227" x14ac:dyDescent="0.5">
      <c r="C57" s="8">
        <v>43100</v>
      </c>
      <c r="D57" s="6" t="s">
        <v>196</v>
      </c>
      <c r="E57" s="6" t="s">
        <v>196</v>
      </c>
      <c r="F57" s="6" t="s">
        <v>196</v>
      </c>
      <c r="G57" s="6" t="s">
        <v>196</v>
      </c>
      <c r="H57" s="6" t="s">
        <v>196</v>
      </c>
      <c r="I57" s="6" t="s">
        <v>196</v>
      </c>
      <c r="J57" s="6" t="s">
        <v>196</v>
      </c>
      <c r="K57" s="6" t="s">
        <v>196</v>
      </c>
      <c r="L57" s="6" t="s">
        <v>196</v>
      </c>
      <c r="M57" s="6" t="s">
        <v>196</v>
      </c>
      <c r="N57" s="6" t="s">
        <v>196</v>
      </c>
      <c r="O57" s="6" t="s">
        <v>196</v>
      </c>
      <c r="P57" s="6" t="s">
        <v>196</v>
      </c>
      <c r="Q57" s="6" t="s">
        <v>196</v>
      </c>
      <c r="R57" s="6" t="s">
        <v>196</v>
      </c>
      <c r="S57" s="6" t="s">
        <v>196</v>
      </c>
      <c r="T57" s="6" t="s">
        <v>196</v>
      </c>
      <c r="U57" s="6" t="s">
        <v>196</v>
      </c>
      <c r="V57" s="6" t="s">
        <v>196</v>
      </c>
      <c r="W57" s="6" t="s">
        <v>196</v>
      </c>
      <c r="X57" s="6" t="s">
        <v>196</v>
      </c>
      <c r="Y57" s="6" t="s">
        <v>196</v>
      </c>
      <c r="Z57" s="6" t="s">
        <v>196</v>
      </c>
      <c r="AA57" s="35">
        <f>AA$16</f>
        <v>9</v>
      </c>
      <c r="AB57" s="128">
        <v>9</v>
      </c>
      <c r="AC57" s="128">
        <v>9</v>
      </c>
      <c r="AD57" s="128">
        <v>9</v>
      </c>
      <c r="AE57" s="128">
        <v>8</v>
      </c>
      <c r="AF57" s="128">
        <v>8</v>
      </c>
      <c r="AG57" s="128">
        <v>8</v>
      </c>
      <c r="AH57" s="128">
        <v>8</v>
      </c>
      <c r="AI57" s="128">
        <v>7</v>
      </c>
      <c r="AJ57" s="128">
        <v>7</v>
      </c>
      <c r="AK57" s="128">
        <v>7</v>
      </c>
      <c r="AL57" s="128">
        <v>7</v>
      </c>
      <c r="AM57" s="128">
        <v>6</v>
      </c>
      <c r="AN57" s="128">
        <v>6</v>
      </c>
      <c r="AO57" s="128">
        <v>6</v>
      </c>
      <c r="AP57" s="128">
        <v>6</v>
      </c>
      <c r="AQ57" s="128">
        <v>5</v>
      </c>
      <c r="AR57" s="128">
        <v>5</v>
      </c>
      <c r="AS57" s="128">
        <v>5</v>
      </c>
      <c r="AT57" s="128">
        <v>5</v>
      </c>
      <c r="AU57" s="128">
        <v>5</v>
      </c>
      <c r="AV57" s="128">
        <v>5</v>
      </c>
      <c r="AW57" s="128">
        <v>5</v>
      </c>
      <c r="AX57" s="128">
        <v>5</v>
      </c>
      <c r="AY57" s="128">
        <v>5</v>
      </c>
      <c r="CS57" s="29"/>
      <c r="CT57" s="29"/>
      <c r="CU57" s="194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29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29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29"/>
      <c r="HN57" s="29"/>
    </row>
    <row r="58" spans="3:227" x14ac:dyDescent="0.5">
      <c r="C58" s="8">
        <v>43131</v>
      </c>
      <c r="D58" s="6" t="s">
        <v>196</v>
      </c>
      <c r="E58" s="6" t="s">
        <v>196</v>
      </c>
      <c r="F58" s="6" t="s">
        <v>196</v>
      </c>
      <c r="G58" s="6" t="s">
        <v>196</v>
      </c>
      <c r="H58" s="6" t="s">
        <v>196</v>
      </c>
      <c r="I58" s="6" t="s">
        <v>196</v>
      </c>
      <c r="J58" s="6" t="s">
        <v>196</v>
      </c>
      <c r="K58" s="6" t="s">
        <v>196</v>
      </c>
      <c r="L58" s="6" t="s">
        <v>196</v>
      </c>
      <c r="M58" s="6" t="s">
        <v>196</v>
      </c>
      <c r="N58" s="6" t="s">
        <v>196</v>
      </c>
      <c r="O58" s="6" t="s">
        <v>196</v>
      </c>
      <c r="P58" s="6" t="s">
        <v>196</v>
      </c>
      <c r="Q58" s="6" t="s">
        <v>196</v>
      </c>
      <c r="R58" s="6" t="s">
        <v>196</v>
      </c>
      <c r="S58" s="6" t="s">
        <v>196</v>
      </c>
      <c r="T58" s="6" t="s">
        <v>196</v>
      </c>
      <c r="U58" s="6" t="s">
        <v>196</v>
      </c>
      <c r="V58" s="6" t="s">
        <v>196</v>
      </c>
      <c r="W58" s="6" t="s">
        <v>196</v>
      </c>
      <c r="X58" s="6" t="s">
        <v>196</v>
      </c>
      <c r="Y58" s="6" t="s">
        <v>196</v>
      </c>
      <c r="Z58" s="6" t="s">
        <v>196</v>
      </c>
      <c r="AA58" s="6" t="s">
        <v>196</v>
      </c>
      <c r="AB58" s="35">
        <f>AB$16</f>
        <v>9</v>
      </c>
      <c r="AC58" s="128">
        <v>9</v>
      </c>
      <c r="AD58" s="128">
        <v>9</v>
      </c>
      <c r="AE58" s="128">
        <v>9</v>
      </c>
      <c r="AF58" s="128">
        <v>8</v>
      </c>
      <c r="AG58" s="128">
        <v>8</v>
      </c>
      <c r="AH58" s="128">
        <v>8</v>
      </c>
      <c r="AI58" s="128">
        <v>8</v>
      </c>
      <c r="AJ58" s="128">
        <v>7</v>
      </c>
      <c r="AK58" s="128">
        <v>7</v>
      </c>
      <c r="AL58" s="128">
        <v>7</v>
      </c>
      <c r="AM58" s="128">
        <v>7</v>
      </c>
      <c r="AN58" s="128">
        <v>6</v>
      </c>
      <c r="AO58" s="128">
        <v>6</v>
      </c>
      <c r="AP58" s="128">
        <v>6</v>
      </c>
      <c r="AQ58" s="128">
        <v>6</v>
      </c>
      <c r="AR58" s="128">
        <v>5</v>
      </c>
      <c r="AS58" s="128">
        <v>5</v>
      </c>
      <c r="AT58" s="128">
        <v>5</v>
      </c>
      <c r="AU58" s="128">
        <v>5</v>
      </c>
      <c r="AV58" s="128">
        <v>5</v>
      </c>
      <c r="AW58" s="128">
        <v>5</v>
      </c>
      <c r="AX58" s="128">
        <v>5</v>
      </c>
      <c r="AY58" s="128">
        <v>5</v>
      </c>
      <c r="CS58" s="29"/>
      <c r="CT58" s="29"/>
      <c r="CU58" s="194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29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29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29"/>
    </row>
    <row r="59" spans="3:227" x14ac:dyDescent="0.5">
      <c r="C59" s="8">
        <v>43159</v>
      </c>
      <c r="D59" s="6" t="s">
        <v>196</v>
      </c>
      <c r="E59" s="6" t="s">
        <v>196</v>
      </c>
      <c r="F59" s="6" t="s">
        <v>196</v>
      </c>
      <c r="G59" s="6" t="s">
        <v>196</v>
      </c>
      <c r="H59" s="6" t="s">
        <v>196</v>
      </c>
      <c r="I59" s="6" t="s">
        <v>196</v>
      </c>
      <c r="J59" s="6" t="s">
        <v>196</v>
      </c>
      <c r="K59" s="6" t="s">
        <v>196</v>
      </c>
      <c r="L59" s="6" t="s">
        <v>196</v>
      </c>
      <c r="M59" s="6" t="s">
        <v>196</v>
      </c>
      <c r="N59" s="6" t="s">
        <v>196</v>
      </c>
      <c r="O59" s="6" t="s">
        <v>196</v>
      </c>
      <c r="P59" s="6" t="s">
        <v>196</v>
      </c>
      <c r="Q59" s="6" t="s">
        <v>196</v>
      </c>
      <c r="R59" s="6" t="s">
        <v>196</v>
      </c>
      <c r="S59" s="6" t="s">
        <v>196</v>
      </c>
      <c r="T59" s="6" t="s">
        <v>196</v>
      </c>
      <c r="U59" s="6" t="s">
        <v>196</v>
      </c>
      <c r="V59" s="6" t="s">
        <v>196</v>
      </c>
      <c r="W59" s="6" t="s">
        <v>196</v>
      </c>
      <c r="X59" s="6" t="s">
        <v>196</v>
      </c>
      <c r="Y59" s="6" t="s">
        <v>196</v>
      </c>
      <c r="Z59" s="6" t="s">
        <v>196</v>
      </c>
      <c r="AA59" s="6" t="s">
        <v>196</v>
      </c>
      <c r="AB59" s="6" t="s">
        <v>196</v>
      </c>
      <c r="AC59" s="35">
        <f>AC$16</f>
        <v>9</v>
      </c>
      <c r="AD59" s="128">
        <v>9</v>
      </c>
      <c r="AE59" s="128">
        <v>9</v>
      </c>
      <c r="AF59" s="128">
        <v>9</v>
      </c>
      <c r="AG59" s="128">
        <v>8</v>
      </c>
      <c r="AH59" s="128">
        <v>8</v>
      </c>
      <c r="AI59" s="128">
        <v>8</v>
      </c>
      <c r="AJ59" s="128">
        <v>8</v>
      </c>
      <c r="AK59" s="128">
        <v>7</v>
      </c>
      <c r="AL59" s="128">
        <v>7</v>
      </c>
      <c r="AM59" s="128">
        <v>7</v>
      </c>
      <c r="AN59" s="128">
        <v>7</v>
      </c>
      <c r="AO59" s="128">
        <v>6</v>
      </c>
      <c r="AP59" s="128">
        <v>6</v>
      </c>
      <c r="AQ59" s="128">
        <v>6</v>
      </c>
      <c r="AR59" s="128">
        <v>6</v>
      </c>
      <c r="AS59" s="128">
        <v>5</v>
      </c>
      <c r="AT59" s="128">
        <v>5</v>
      </c>
      <c r="AU59" s="128">
        <v>5</v>
      </c>
      <c r="AV59" s="128">
        <v>5</v>
      </c>
      <c r="AW59" s="128">
        <v>5</v>
      </c>
      <c r="AX59" s="128">
        <v>5</v>
      </c>
      <c r="AY59" s="128">
        <v>5</v>
      </c>
      <c r="CS59" s="29"/>
      <c r="CT59" s="29"/>
      <c r="CU59" s="194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29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29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</row>
    <row r="60" spans="3:227" x14ac:dyDescent="0.5">
      <c r="C60" s="8">
        <v>43190</v>
      </c>
      <c r="D60" s="6" t="s">
        <v>196</v>
      </c>
      <c r="E60" s="6" t="s">
        <v>196</v>
      </c>
      <c r="F60" s="6" t="s">
        <v>196</v>
      </c>
      <c r="G60" s="6" t="s">
        <v>196</v>
      </c>
      <c r="H60" s="6" t="s">
        <v>196</v>
      </c>
      <c r="I60" s="6" t="s">
        <v>196</v>
      </c>
      <c r="J60" s="6" t="s">
        <v>196</v>
      </c>
      <c r="K60" s="6" t="s">
        <v>196</v>
      </c>
      <c r="L60" s="6" t="s">
        <v>196</v>
      </c>
      <c r="M60" s="6" t="s">
        <v>196</v>
      </c>
      <c r="N60" s="6" t="s">
        <v>196</v>
      </c>
      <c r="O60" s="6" t="s">
        <v>196</v>
      </c>
      <c r="P60" s="6" t="s">
        <v>196</v>
      </c>
      <c r="Q60" s="6" t="s">
        <v>196</v>
      </c>
      <c r="R60" s="6" t="s">
        <v>196</v>
      </c>
      <c r="S60" s="6" t="s">
        <v>196</v>
      </c>
      <c r="T60" s="6" t="s">
        <v>196</v>
      </c>
      <c r="U60" s="6" t="s">
        <v>196</v>
      </c>
      <c r="V60" s="6" t="s">
        <v>196</v>
      </c>
      <c r="W60" s="6" t="s">
        <v>196</v>
      </c>
      <c r="X60" s="6" t="s">
        <v>196</v>
      </c>
      <c r="Y60" s="6" t="s">
        <v>196</v>
      </c>
      <c r="Z60" s="6" t="s">
        <v>196</v>
      </c>
      <c r="AA60" s="6" t="s">
        <v>196</v>
      </c>
      <c r="AB60" s="6" t="s">
        <v>196</v>
      </c>
      <c r="AC60" s="6" t="s">
        <v>196</v>
      </c>
      <c r="AD60" s="35">
        <f>AD$16</f>
        <v>9</v>
      </c>
      <c r="AE60" s="128">
        <v>9</v>
      </c>
      <c r="AF60" s="128">
        <v>9</v>
      </c>
      <c r="AG60" s="128">
        <v>9</v>
      </c>
      <c r="AH60" s="128">
        <v>8</v>
      </c>
      <c r="AI60" s="128">
        <v>8</v>
      </c>
      <c r="AJ60" s="128">
        <v>8</v>
      </c>
      <c r="AK60" s="128">
        <v>8</v>
      </c>
      <c r="AL60" s="128">
        <v>7</v>
      </c>
      <c r="AM60" s="128">
        <v>7</v>
      </c>
      <c r="AN60" s="128">
        <v>7</v>
      </c>
      <c r="AO60" s="128">
        <v>7</v>
      </c>
      <c r="AP60" s="128">
        <v>6</v>
      </c>
      <c r="AQ60" s="128">
        <v>6</v>
      </c>
      <c r="AR60" s="128">
        <v>6</v>
      </c>
      <c r="AS60" s="128">
        <v>6</v>
      </c>
      <c r="AT60" s="128">
        <v>5</v>
      </c>
      <c r="AU60" s="128">
        <v>5</v>
      </c>
      <c r="AV60" s="128">
        <v>5</v>
      </c>
      <c r="AW60" s="128">
        <v>5</v>
      </c>
      <c r="AX60" s="128">
        <v>5</v>
      </c>
      <c r="AY60" s="128">
        <v>5</v>
      </c>
      <c r="CS60" s="29"/>
      <c r="CT60" s="29"/>
      <c r="CU60" s="194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29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29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</row>
    <row r="61" spans="3:227" x14ac:dyDescent="0.5">
      <c r="C61" s="8">
        <v>43220</v>
      </c>
      <c r="D61" s="6" t="s">
        <v>196</v>
      </c>
      <c r="E61" s="6" t="s">
        <v>196</v>
      </c>
      <c r="F61" s="6" t="s">
        <v>196</v>
      </c>
      <c r="G61" s="6" t="s">
        <v>196</v>
      </c>
      <c r="H61" s="6" t="s">
        <v>196</v>
      </c>
      <c r="I61" s="6" t="s">
        <v>196</v>
      </c>
      <c r="J61" s="6" t="s">
        <v>196</v>
      </c>
      <c r="K61" s="6" t="s">
        <v>196</v>
      </c>
      <c r="L61" s="6" t="s">
        <v>196</v>
      </c>
      <c r="M61" s="6" t="s">
        <v>196</v>
      </c>
      <c r="N61" s="6" t="s">
        <v>196</v>
      </c>
      <c r="O61" s="6" t="s">
        <v>196</v>
      </c>
      <c r="P61" s="6" t="s">
        <v>196</v>
      </c>
      <c r="Q61" s="6" t="s">
        <v>196</v>
      </c>
      <c r="R61" s="6" t="s">
        <v>196</v>
      </c>
      <c r="S61" s="6" t="s">
        <v>196</v>
      </c>
      <c r="T61" s="6" t="s">
        <v>196</v>
      </c>
      <c r="U61" s="6" t="s">
        <v>196</v>
      </c>
      <c r="V61" s="6" t="s">
        <v>196</v>
      </c>
      <c r="W61" s="6" t="s">
        <v>196</v>
      </c>
      <c r="X61" s="6" t="s">
        <v>196</v>
      </c>
      <c r="Y61" s="6" t="s">
        <v>196</v>
      </c>
      <c r="Z61" s="6" t="s">
        <v>196</v>
      </c>
      <c r="AA61" s="6" t="s">
        <v>196</v>
      </c>
      <c r="AB61" s="6" t="s">
        <v>196</v>
      </c>
      <c r="AC61" s="6" t="s">
        <v>196</v>
      </c>
      <c r="AD61" s="6" t="s">
        <v>196</v>
      </c>
      <c r="AE61" s="35">
        <f>AE$16</f>
        <v>9</v>
      </c>
      <c r="AF61" s="128">
        <v>9</v>
      </c>
      <c r="AG61" s="128">
        <v>9</v>
      </c>
      <c r="AH61" s="128">
        <v>9</v>
      </c>
      <c r="AI61" s="128">
        <v>8</v>
      </c>
      <c r="AJ61" s="128">
        <v>8</v>
      </c>
      <c r="AK61" s="128">
        <v>8</v>
      </c>
      <c r="AL61" s="128">
        <v>8</v>
      </c>
      <c r="AM61" s="128">
        <v>7</v>
      </c>
      <c r="AN61" s="128">
        <v>7</v>
      </c>
      <c r="AO61" s="128">
        <v>7</v>
      </c>
      <c r="AP61" s="128">
        <v>7</v>
      </c>
      <c r="AQ61" s="128">
        <v>6</v>
      </c>
      <c r="AR61" s="128">
        <v>6</v>
      </c>
      <c r="AS61" s="128">
        <v>6</v>
      </c>
      <c r="AT61" s="128">
        <v>6</v>
      </c>
      <c r="AU61" s="128">
        <v>5</v>
      </c>
      <c r="AV61" s="128">
        <v>5</v>
      </c>
      <c r="AW61" s="128">
        <v>5</v>
      </c>
      <c r="AX61" s="128">
        <v>5</v>
      </c>
      <c r="AY61" s="128">
        <v>5</v>
      </c>
      <c r="CS61" s="29"/>
      <c r="CT61" s="29"/>
      <c r="CU61" s="194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29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29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</row>
    <row r="62" spans="3:227" x14ac:dyDescent="0.5">
      <c r="C62" s="8">
        <v>43251</v>
      </c>
      <c r="D62" s="6" t="s">
        <v>196</v>
      </c>
      <c r="E62" s="6" t="s">
        <v>196</v>
      </c>
      <c r="F62" s="6" t="s">
        <v>196</v>
      </c>
      <c r="G62" s="6" t="s">
        <v>196</v>
      </c>
      <c r="H62" s="6" t="s">
        <v>196</v>
      </c>
      <c r="I62" s="6" t="s">
        <v>196</v>
      </c>
      <c r="J62" s="6" t="s">
        <v>196</v>
      </c>
      <c r="K62" s="6" t="s">
        <v>196</v>
      </c>
      <c r="L62" s="6" t="s">
        <v>196</v>
      </c>
      <c r="M62" s="6" t="s">
        <v>196</v>
      </c>
      <c r="N62" s="6" t="s">
        <v>196</v>
      </c>
      <c r="O62" s="6" t="s">
        <v>196</v>
      </c>
      <c r="P62" s="6" t="s">
        <v>196</v>
      </c>
      <c r="Q62" s="6" t="s">
        <v>196</v>
      </c>
      <c r="R62" s="6" t="s">
        <v>196</v>
      </c>
      <c r="S62" s="6" t="s">
        <v>196</v>
      </c>
      <c r="T62" s="6" t="s">
        <v>196</v>
      </c>
      <c r="U62" s="6" t="s">
        <v>196</v>
      </c>
      <c r="V62" s="6" t="s">
        <v>196</v>
      </c>
      <c r="W62" s="6" t="s">
        <v>196</v>
      </c>
      <c r="X62" s="6" t="s">
        <v>196</v>
      </c>
      <c r="Y62" s="6" t="s">
        <v>196</v>
      </c>
      <c r="Z62" s="6" t="s">
        <v>196</v>
      </c>
      <c r="AA62" s="6" t="s">
        <v>196</v>
      </c>
      <c r="AB62" s="6" t="s">
        <v>196</v>
      </c>
      <c r="AC62" s="6" t="s">
        <v>196</v>
      </c>
      <c r="AD62" s="6" t="s">
        <v>196</v>
      </c>
      <c r="AE62" s="6" t="s">
        <v>196</v>
      </c>
      <c r="AF62" s="35">
        <f>AF$16</f>
        <v>9</v>
      </c>
      <c r="AG62" s="128">
        <v>9</v>
      </c>
      <c r="AH62" s="128">
        <v>9</v>
      </c>
      <c r="AI62" s="128">
        <v>9</v>
      </c>
      <c r="AJ62" s="128">
        <v>8</v>
      </c>
      <c r="AK62" s="128">
        <v>8</v>
      </c>
      <c r="AL62" s="128">
        <v>8</v>
      </c>
      <c r="AM62" s="128">
        <v>8</v>
      </c>
      <c r="AN62" s="128">
        <v>7</v>
      </c>
      <c r="AO62" s="128">
        <v>7</v>
      </c>
      <c r="AP62" s="128">
        <v>7</v>
      </c>
      <c r="AQ62" s="128">
        <v>7</v>
      </c>
      <c r="AR62" s="128">
        <v>6</v>
      </c>
      <c r="AS62" s="128">
        <v>6</v>
      </c>
      <c r="AT62" s="128">
        <v>6</v>
      </c>
      <c r="AU62" s="128">
        <v>6</v>
      </c>
      <c r="AV62" s="128">
        <v>5</v>
      </c>
      <c r="AW62" s="128">
        <v>5</v>
      </c>
      <c r="AX62" s="128">
        <v>5</v>
      </c>
      <c r="AY62" s="128">
        <v>5</v>
      </c>
      <c r="CS62" s="29"/>
      <c r="CT62" s="29"/>
      <c r="CU62" s="194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29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29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</row>
    <row r="63" spans="3:227" x14ac:dyDescent="0.5">
      <c r="C63" s="8">
        <v>43281</v>
      </c>
      <c r="D63" s="6" t="s">
        <v>196</v>
      </c>
      <c r="E63" s="6" t="s">
        <v>196</v>
      </c>
      <c r="F63" s="6" t="s">
        <v>196</v>
      </c>
      <c r="G63" s="6" t="s">
        <v>196</v>
      </c>
      <c r="H63" s="6" t="s">
        <v>196</v>
      </c>
      <c r="I63" s="6" t="s">
        <v>196</v>
      </c>
      <c r="J63" s="6" t="s">
        <v>196</v>
      </c>
      <c r="K63" s="6" t="s">
        <v>196</v>
      </c>
      <c r="L63" s="6" t="s">
        <v>196</v>
      </c>
      <c r="M63" s="6" t="s">
        <v>196</v>
      </c>
      <c r="N63" s="6" t="s">
        <v>196</v>
      </c>
      <c r="O63" s="6" t="s">
        <v>196</v>
      </c>
      <c r="P63" s="6" t="s">
        <v>196</v>
      </c>
      <c r="Q63" s="6" t="s">
        <v>196</v>
      </c>
      <c r="R63" s="6" t="s">
        <v>196</v>
      </c>
      <c r="S63" s="6" t="s">
        <v>196</v>
      </c>
      <c r="T63" s="6" t="s">
        <v>196</v>
      </c>
      <c r="U63" s="6" t="s">
        <v>196</v>
      </c>
      <c r="V63" s="6" t="s">
        <v>196</v>
      </c>
      <c r="W63" s="6" t="s">
        <v>196</v>
      </c>
      <c r="X63" s="6" t="s">
        <v>196</v>
      </c>
      <c r="Y63" s="6" t="s">
        <v>196</v>
      </c>
      <c r="Z63" s="6" t="s">
        <v>196</v>
      </c>
      <c r="AA63" s="6" t="s">
        <v>196</v>
      </c>
      <c r="AB63" s="6" t="s">
        <v>196</v>
      </c>
      <c r="AC63" s="6" t="s">
        <v>196</v>
      </c>
      <c r="AD63" s="6" t="s">
        <v>196</v>
      </c>
      <c r="AE63" s="6" t="s">
        <v>196</v>
      </c>
      <c r="AF63" s="6" t="s">
        <v>196</v>
      </c>
      <c r="AG63" s="35">
        <f>AG$16</f>
        <v>9</v>
      </c>
      <c r="AH63" s="128">
        <v>9</v>
      </c>
      <c r="AI63" s="128">
        <v>9</v>
      </c>
      <c r="AJ63" s="128">
        <v>9</v>
      </c>
      <c r="AK63" s="128">
        <v>8</v>
      </c>
      <c r="AL63" s="128">
        <v>8</v>
      </c>
      <c r="AM63" s="128">
        <v>8</v>
      </c>
      <c r="AN63" s="128">
        <v>8</v>
      </c>
      <c r="AO63" s="128">
        <v>7</v>
      </c>
      <c r="AP63" s="128">
        <v>7</v>
      </c>
      <c r="AQ63" s="128">
        <v>7</v>
      </c>
      <c r="AR63" s="128">
        <v>7</v>
      </c>
      <c r="AS63" s="128">
        <v>6</v>
      </c>
      <c r="AT63" s="128">
        <v>6</v>
      </c>
      <c r="AU63" s="128">
        <v>6</v>
      </c>
      <c r="AV63" s="128">
        <v>6</v>
      </c>
      <c r="AW63" s="128">
        <v>5</v>
      </c>
      <c r="AX63" s="128">
        <v>5</v>
      </c>
      <c r="AY63" s="128">
        <v>5</v>
      </c>
      <c r="CS63" s="29"/>
      <c r="CT63" s="29"/>
      <c r="CU63" s="194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29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29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</row>
    <row r="64" spans="3:227" x14ac:dyDescent="0.5">
      <c r="C64" s="8">
        <v>43312</v>
      </c>
      <c r="D64" s="6" t="s">
        <v>196</v>
      </c>
      <c r="E64" s="6" t="s">
        <v>196</v>
      </c>
      <c r="F64" s="6" t="s">
        <v>196</v>
      </c>
      <c r="G64" s="6" t="s">
        <v>196</v>
      </c>
      <c r="H64" s="6" t="s">
        <v>196</v>
      </c>
      <c r="I64" s="6" t="s">
        <v>196</v>
      </c>
      <c r="J64" s="6" t="s">
        <v>196</v>
      </c>
      <c r="K64" s="6" t="s">
        <v>196</v>
      </c>
      <c r="L64" s="6" t="s">
        <v>196</v>
      </c>
      <c r="M64" s="6" t="s">
        <v>196</v>
      </c>
      <c r="N64" s="6" t="s">
        <v>196</v>
      </c>
      <c r="O64" s="6" t="s">
        <v>196</v>
      </c>
      <c r="P64" s="6" t="s">
        <v>196</v>
      </c>
      <c r="Q64" s="6" t="s">
        <v>196</v>
      </c>
      <c r="R64" s="6" t="s">
        <v>196</v>
      </c>
      <c r="S64" s="6" t="s">
        <v>196</v>
      </c>
      <c r="T64" s="6" t="s">
        <v>196</v>
      </c>
      <c r="U64" s="6" t="s">
        <v>196</v>
      </c>
      <c r="V64" s="6" t="s">
        <v>196</v>
      </c>
      <c r="W64" s="6" t="s">
        <v>196</v>
      </c>
      <c r="X64" s="6" t="s">
        <v>196</v>
      </c>
      <c r="Y64" s="6" t="s">
        <v>196</v>
      </c>
      <c r="Z64" s="6" t="s">
        <v>196</v>
      </c>
      <c r="AA64" s="6" t="s">
        <v>196</v>
      </c>
      <c r="AB64" s="6" t="s">
        <v>196</v>
      </c>
      <c r="AC64" s="6" t="s">
        <v>196</v>
      </c>
      <c r="AD64" s="6" t="s">
        <v>196</v>
      </c>
      <c r="AE64" s="6" t="s">
        <v>196</v>
      </c>
      <c r="AF64" s="6" t="s">
        <v>196</v>
      </c>
      <c r="AG64" s="6" t="s">
        <v>196</v>
      </c>
      <c r="AH64" s="35">
        <f>AH$16</f>
        <v>10</v>
      </c>
      <c r="AI64" s="128">
        <v>10</v>
      </c>
      <c r="AJ64" s="128">
        <v>10</v>
      </c>
      <c r="AK64" s="128">
        <v>10</v>
      </c>
      <c r="AL64" s="128">
        <v>9</v>
      </c>
      <c r="AM64" s="128">
        <v>9</v>
      </c>
      <c r="AN64" s="128">
        <v>9</v>
      </c>
      <c r="AO64" s="128">
        <v>9</v>
      </c>
      <c r="AP64" s="128">
        <v>8</v>
      </c>
      <c r="AQ64" s="128">
        <v>8</v>
      </c>
      <c r="AR64" s="128">
        <v>8</v>
      </c>
      <c r="AS64" s="128">
        <v>8</v>
      </c>
      <c r="AT64" s="128">
        <v>7</v>
      </c>
      <c r="AU64" s="128">
        <v>7</v>
      </c>
      <c r="AV64" s="128">
        <v>7</v>
      </c>
      <c r="AW64" s="128">
        <v>7</v>
      </c>
      <c r="AX64" s="128">
        <v>6</v>
      </c>
      <c r="AY64" s="128">
        <v>6</v>
      </c>
      <c r="CS64" s="29"/>
      <c r="CT64" s="29"/>
      <c r="CU64" s="194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29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29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</row>
    <row r="65" spans="3:243" x14ac:dyDescent="0.5">
      <c r="C65" s="8">
        <v>43343</v>
      </c>
      <c r="D65" s="6" t="s">
        <v>196</v>
      </c>
      <c r="E65" s="6" t="s">
        <v>196</v>
      </c>
      <c r="F65" s="6" t="s">
        <v>196</v>
      </c>
      <c r="G65" s="6" t="s">
        <v>196</v>
      </c>
      <c r="H65" s="6" t="s">
        <v>196</v>
      </c>
      <c r="I65" s="6" t="s">
        <v>196</v>
      </c>
      <c r="J65" s="6" t="s">
        <v>196</v>
      </c>
      <c r="K65" s="6" t="s">
        <v>196</v>
      </c>
      <c r="L65" s="6" t="s">
        <v>196</v>
      </c>
      <c r="M65" s="6" t="s">
        <v>196</v>
      </c>
      <c r="N65" s="6" t="s">
        <v>196</v>
      </c>
      <c r="O65" s="6" t="s">
        <v>196</v>
      </c>
      <c r="P65" s="6" t="s">
        <v>196</v>
      </c>
      <c r="Q65" s="6" t="s">
        <v>196</v>
      </c>
      <c r="R65" s="6" t="s">
        <v>196</v>
      </c>
      <c r="S65" s="6" t="s">
        <v>196</v>
      </c>
      <c r="T65" s="6" t="s">
        <v>196</v>
      </c>
      <c r="U65" s="6" t="s">
        <v>196</v>
      </c>
      <c r="V65" s="6" t="s">
        <v>196</v>
      </c>
      <c r="W65" s="6" t="s">
        <v>196</v>
      </c>
      <c r="X65" s="6" t="s">
        <v>196</v>
      </c>
      <c r="Y65" s="6" t="s">
        <v>196</v>
      </c>
      <c r="Z65" s="6" t="s">
        <v>196</v>
      </c>
      <c r="AA65" s="6" t="s">
        <v>196</v>
      </c>
      <c r="AB65" s="6" t="s">
        <v>196</v>
      </c>
      <c r="AC65" s="6" t="s">
        <v>196</v>
      </c>
      <c r="AD65" s="6" t="s">
        <v>196</v>
      </c>
      <c r="AE65" s="6" t="s">
        <v>196</v>
      </c>
      <c r="AF65" s="6" t="s">
        <v>196</v>
      </c>
      <c r="AG65" s="6" t="s">
        <v>196</v>
      </c>
      <c r="AH65" s="6" t="s">
        <v>196</v>
      </c>
      <c r="AI65" s="35">
        <f>AI$16</f>
        <v>11</v>
      </c>
      <c r="AJ65" s="128">
        <v>11</v>
      </c>
      <c r="AK65" s="128">
        <v>11</v>
      </c>
      <c r="AL65" s="128">
        <v>11</v>
      </c>
      <c r="AM65" s="128">
        <v>10</v>
      </c>
      <c r="AN65" s="128">
        <v>10</v>
      </c>
      <c r="AO65" s="128">
        <v>10</v>
      </c>
      <c r="AP65" s="128">
        <v>10</v>
      </c>
      <c r="AQ65" s="128">
        <v>9</v>
      </c>
      <c r="AR65" s="128">
        <v>9</v>
      </c>
      <c r="AS65" s="128">
        <v>9</v>
      </c>
      <c r="AT65" s="128">
        <v>9</v>
      </c>
      <c r="AU65" s="128">
        <v>8</v>
      </c>
      <c r="AV65" s="128">
        <v>8</v>
      </c>
      <c r="AW65" s="128">
        <v>8</v>
      </c>
      <c r="AX65" s="128">
        <v>8</v>
      </c>
      <c r="AY65" s="128">
        <v>7</v>
      </c>
      <c r="CS65" s="29"/>
      <c r="CT65" s="29"/>
      <c r="CU65" s="194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29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29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</row>
    <row r="66" spans="3:243" x14ac:dyDescent="0.5">
      <c r="C66" s="8">
        <v>43373</v>
      </c>
      <c r="D66" s="6" t="s">
        <v>196</v>
      </c>
      <c r="E66" s="6" t="s">
        <v>196</v>
      </c>
      <c r="F66" s="6" t="s">
        <v>196</v>
      </c>
      <c r="G66" s="6" t="s">
        <v>196</v>
      </c>
      <c r="H66" s="6" t="s">
        <v>196</v>
      </c>
      <c r="I66" s="6" t="s">
        <v>196</v>
      </c>
      <c r="J66" s="6" t="s">
        <v>196</v>
      </c>
      <c r="K66" s="6" t="s">
        <v>196</v>
      </c>
      <c r="L66" s="6" t="s">
        <v>196</v>
      </c>
      <c r="M66" s="6" t="s">
        <v>196</v>
      </c>
      <c r="N66" s="6" t="s">
        <v>196</v>
      </c>
      <c r="O66" s="6" t="s">
        <v>196</v>
      </c>
      <c r="P66" s="6" t="s">
        <v>196</v>
      </c>
      <c r="Q66" s="6" t="s">
        <v>196</v>
      </c>
      <c r="R66" s="6" t="s">
        <v>196</v>
      </c>
      <c r="S66" s="6" t="s">
        <v>196</v>
      </c>
      <c r="T66" s="6" t="s">
        <v>196</v>
      </c>
      <c r="U66" s="6" t="s">
        <v>196</v>
      </c>
      <c r="V66" s="6" t="s">
        <v>196</v>
      </c>
      <c r="W66" s="6" t="s">
        <v>196</v>
      </c>
      <c r="X66" s="6" t="s">
        <v>196</v>
      </c>
      <c r="Y66" s="6" t="s">
        <v>196</v>
      </c>
      <c r="Z66" s="6" t="s">
        <v>196</v>
      </c>
      <c r="AA66" s="6" t="s">
        <v>196</v>
      </c>
      <c r="AB66" s="6" t="s">
        <v>196</v>
      </c>
      <c r="AC66" s="6" t="s">
        <v>196</v>
      </c>
      <c r="AD66" s="6" t="s">
        <v>196</v>
      </c>
      <c r="AE66" s="6" t="s">
        <v>196</v>
      </c>
      <c r="AF66" s="6" t="s">
        <v>196</v>
      </c>
      <c r="AG66" s="6" t="s">
        <v>196</v>
      </c>
      <c r="AH66" s="6" t="s">
        <v>196</v>
      </c>
      <c r="AI66" s="6" t="s">
        <v>196</v>
      </c>
      <c r="AJ66" s="35">
        <f>AJ$16</f>
        <v>12</v>
      </c>
      <c r="AK66" s="128">
        <v>12</v>
      </c>
      <c r="AL66" s="128">
        <v>12</v>
      </c>
      <c r="AM66" s="128">
        <v>12</v>
      </c>
      <c r="AN66" s="128">
        <v>11</v>
      </c>
      <c r="AO66" s="128">
        <v>11</v>
      </c>
      <c r="AP66" s="128">
        <v>11</v>
      </c>
      <c r="AQ66" s="128">
        <v>11</v>
      </c>
      <c r="AR66" s="128">
        <v>10</v>
      </c>
      <c r="AS66" s="128">
        <v>10</v>
      </c>
      <c r="AT66" s="128">
        <v>10</v>
      </c>
      <c r="AU66" s="128">
        <v>10</v>
      </c>
      <c r="AV66" s="128">
        <v>9</v>
      </c>
      <c r="AW66" s="128">
        <v>9</v>
      </c>
      <c r="AX66" s="128">
        <v>9</v>
      </c>
      <c r="AY66" s="128">
        <v>9</v>
      </c>
      <c r="CS66" s="29"/>
      <c r="CT66" s="29"/>
      <c r="CU66" s="194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29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29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</row>
    <row r="67" spans="3:243" x14ac:dyDescent="0.5">
      <c r="C67" s="8">
        <v>43404</v>
      </c>
      <c r="D67" s="6" t="s">
        <v>196</v>
      </c>
      <c r="E67" s="6" t="s">
        <v>196</v>
      </c>
      <c r="F67" s="6" t="s">
        <v>196</v>
      </c>
      <c r="G67" s="6" t="s">
        <v>196</v>
      </c>
      <c r="H67" s="6" t="s">
        <v>196</v>
      </c>
      <c r="I67" s="6" t="s">
        <v>196</v>
      </c>
      <c r="J67" s="6" t="s">
        <v>196</v>
      </c>
      <c r="K67" s="6" t="s">
        <v>196</v>
      </c>
      <c r="L67" s="6" t="s">
        <v>196</v>
      </c>
      <c r="M67" s="6" t="s">
        <v>196</v>
      </c>
      <c r="N67" s="6" t="s">
        <v>196</v>
      </c>
      <c r="O67" s="6" t="s">
        <v>196</v>
      </c>
      <c r="P67" s="6" t="s">
        <v>196</v>
      </c>
      <c r="Q67" s="6" t="s">
        <v>196</v>
      </c>
      <c r="R67" s="6" t="s">
        <v>196</v>
      </c>
      <c r="S67" s="6" t="s">
        <v>196</v>
      </c>
      <c r="T67" s="6" t="s">
        <v>196</v>
      </c>
      <c r="U67" s="6" t="s">
        <v>196</v>
      </c>
      <c r="V67" s="6" t="s">
        <v>196</v>
      </c>
      <c r="W67" s="6" t="s">
        <v>196</v>
      </c>
      <c r="X67" s="6" t="s">
        <v>196</v>
      </c>
      <c r="Y67" s="6" t="s">
        <v>196</v>
      </c>
      <c r="Z67" s="6" t="s">
        <v>196</v>
      </c>
      <c r="AA67" s="6" t="s">
        <v>196</v>
      </c>
      <c r="AB67" s="6" t="s">
        <v>196</v>
      </c>
      <c r="AC67" s="6" t="s">
        <v>196</v>
      </c>
      <c r="AD67" s="6" t="s">
        <v>196</v>
      </c>
      <c r="AE67" s="6" t="s">
        <v>196</v>
      </c>
      <c r="AF67" s="6" t="s">
        <v>196</v>
      </c>
      <c r="AG67" s="6" t="s">
        <v>196</v>
      </c>
      <c r="AH67" s="6" t="s">
        <v>196</v>
      </c>
      <c r="AI67" s="6" t="s">
        <v>196</v>
      </c>
      <c r="AJ67" s="6" t="s">
        <v>196</v>
      </c>
      <c r="AK67" s="35">
        <f>AK$16</f>
        <v>12</v>
      </c>
      <c r="AL67" s="128">
        <v>12</v>
      </c>
      <c r="AM67" s="128">
        <v>12</v>
      </c>
      <c r="AN67" s="128">
        <v>12</v>
      </c>
      <c r="AO67" s="128">
        <v>11</v>
      </c>
      <c r="AP67" s="128">
        <v>11</v>
      </c>
      <c r="AQ67" s="128">
        <v>11</v>
      </c>
      <c r="AR67" s="128">
        <v>11</v>
      </c>
      <c r="AS67" s="128">
        <v>10</v>
      </c>
      <c r="AT67" s="128">
        <v>10</v>
      </c>
      <c r="AU67" s="128">
        <v>10</v>
      </c>
      <c r="AV67" s="128">
        <v>10</v>
      </c>
      <c r="AW67" s="128">
        <v>9</v>
      </c>
      <c r="AX67" s="128">
        <v>9</v>
      </c>
      <c r="AY67" s="128">
        <v>9</v>
      </c>
      <c r="CS67" s="29"/>
      <c r="CT67" s="29"/>
      <c r="CU67" s="194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29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29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</row>
    <row r="68" spans="3:243" x14ac:dyDescent="0.5">
      <c r="C68" s="8">
        <v>43434</v>
      </c>
      <c r="D68" s="6" t="s">
        <v>196</v>
      </c>
      <c r="E68" s="6" t="s">
        <v>196</v>
      </c>
      <c r="F68" s="6" t="s">
        <v>196</v>
      </c>
      <c r="G68" s="6" t="s">
        <v>196</v>
      </c>
      <c r="H68" s="6" t="s">
        <v>196</v>
      </c>
      <c r="I68" s="6" t="s">
        <v>196</v>
      </c>
      <c r="J68" s="6" t="s">
        <v>196</v>
      </c>
      <c r="K68" s="6" t="s">
        <v>196</v>
      </c>
      <c r="L68" s="6" t="s">
        <v>196</v>
      </c>
      <c r="M68" s="6" t="s">
        <v>196</v>
      </c>
      <c r="N68" s="6" t="s">
        <v>196</v>
      </c>
      <c r="O68" s="6" t="s">
        <v>196</v>
      </c>
      <c r="P68" s="6" t="s">
        <v>196</v>
      </c>
      <c r="Q68" s="6" t="s">
        <v>196</v>
      </c>
      <c r="R68" s="6" t="s">
        <v>196</v>
      </c>
      <c r="S68" s="6" t="s">
        <v>196</v>
      </c>
      <c r="T68" s="6" t="s">
        <v>196</v>
      </c>
      <c r="U68" s="6" t="s">
        <v>196</v>
      </c>
      <c r="V68" s="6" t="s">
        <v>196</v>
      </c>
      <c r="W68" s="6" t="s">
        <v>196</v>
      </c>
      <c r="X68" s="6" t="s">
        <v>196</v>
      </c>
      <c r="Y68" s="6" t="s">
        <v>196</v>
      </c>
      <c r="Z68" s="6" t="s">
        <v>196</v>
      </c>
      <c r="AA68" s="6" t="s">
        <v>196</v>
      </c>
      <c r="AB68" s="6" t="s">
        <v>196</v>
      </c>
      <c r="AC68" s="6" t="s">
        <v>196</v>
      </c>
      <c r="AD68" s="6" t="s">
        <v>196</v>
      </c>
      <c r="AE68" s="6" t="s">
        <v>196</v>
      </c>
      <c r="AF68" s="6" t="s">
        <v>196</v>
      </c>
      <c r="AG68" s="6" t="s">
        <v>196</v>
      </c>
      <c r="AH68" s="6" t="s">
        <v>196</v>
      </c>
      <c r="AI68" s="6" t="s">
        <v>196</v>
      </c>
      <c r="AJ68" s="6" t="s">
        <v>196</v>
      </c>
      <c r="AK68" s="6" t="s">
        <v>196</v>
      </c>
      <c r="AL68" s="35">
        <f>AL$16</f>
        <v>12</v>
      </c>
      <c r="AM68" s="128">
        <v>12</v>
      </c>
      <c r="AN68" s="128">
        <v>12</v>
      </c>
      <c r="AO68" s="128">
        <v>12</v>
      </c>
      <c r="AP68" s="128">
        <v>11</v>
      </c>
      <c r="AQ68" s="128">
        <v>11</v>
      </c>
      <c r="AR68" s="128">
        <v>11</v>
      </c>
      <c r="AS68" s="128">
        <v>11</v>
      </c>
      <c r="AT68" s="128">
        <v>10</v>
      </c>
      <c r="AU68" s="128">
        <v>10</v>
      </c>
      <c r="AV68" s="128">
        <v>10</v>
      </c>
      <c r="AW68" s="128">
        <v>10</v>
      </c>
      <c r="AX68" s="128">
        <v>9</v>
      </c>
      <c r="AY68" s="128">
        <v>9</v>
      </c>
      <c r="CS68" s="29"/>
      <c r="CT68" s="29"/>
      <c r="CU68" s="194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29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29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</row>
    <row r="69" spans="3:243" x14ac:dyDescent="0.5">
      <c r="C69" s="8">
        <v>43465</v>
      </c>
      <c r="D69" s="6" t="s">
        <v>196</v>
      </c>
      <c r="E69" s="6" t="s">
        <v>196</v>
      </c>
      <c r="F69" s="6" t="s">
        <v>196</v>
      </c>
      <c r="G69" s="6" t="s">
        <v>196</v>
      </c>
      <c r="H69" s="6" t="s">
        <v>196</v>
      </c>
      <c r="I69" s="6" t="s">
        <v>196</v>
      </c>
      <c r="J69" s="6" t="s">
        <v>196</v>
      </c>
      <c r="K69" s="6" t="s">
        <v>196</v>
      </c>
      <c r="L69" s="6" t="s">
        <v>196</v>
      </c>
      <c r="M69" s="6" t="s">
        <v>196</v>
      </c>
      <c r="N69" s="6" t="s">
        <v>196</v>
      </c>
      <c r="O69" s="6" t="s">
        <v>196</v>
      </c>
      <c r="P69" s="6" t="s">
        <v>196</v>
      </c>
      <c r="Q69" s="6" t="s">
        <v>196</v>
      </c>
      <c r="R69" s="6" t="s">
        <v>196</v>
      </c>
      <c r="S69" s="6" t="s">
        <v>196</v>
      </c>
      <c r="T69" s="6" t="s">
        <v>196</v>
      </c>
      <c r="U69" s="6" t="s">
        <v>196</v>
      </c>
      <c r="V69" s="6" t="s">
        <v>196</v>
      </c>
      <c r="W69" s="6" t="s">
        <v>196</v>
      </c>
      <c r="X69" s="6" t="s">
        <v>196</v>
      </c>
      <c r="Y69" s="6" t="s">
        <v>196</v>
      </c>
      <c r="Z69" s="6" t="s">
        <v>196</v>
      </c>
      <c r="AA69" s="6" t="s">
        <v>196</v>
      </c>
      <c r="AB69" s="6" t="s">
        <v>196</v>
      </c>
      <c r="AC69" s="6" t="s">
        <v>196</v>
      </c>
      <c r="AD69" s="6" t="s">
        <v>196</v>
      </c>
      <c r="AE69" s="6" t="s">
        <v>196</v>
      </c>
      <c r="AF69" s="6" t="s">
        <v>196</v>
      </c>
      <c r="AG69" s="6" t="s">
        <v>196</v>
      </c>
      <c r="AH69" s="6" t="s">
        <v>196</v>
      </c>
      <c r="AI69" s="6" t="s">
        <v>196</v>
      </c>
      <c r="AJ69" s="6" t="s">
        <v>196</v>
      </c>
      <c r="AK69" s="6" t="s">
        <v>196</v>
      </c>
      <c r="AL69" s="6" t="s">
        <v>196</v>
      </c>
      <c r="AM69" s="35">
        <f>AM$16</f>
        <v>13</v>
      </c>
      <c r="AN69" s="128">
        <v>13</v>
      </c>
      <c r="AO69" s="128">
        <v>13</v>
      </c>
      <c r="AP69" s="128">
        <v>13</v>
      </c>
      <c r="AQ69" s="128">
        <v>12</v>
      </c>
      <c r="AR69" s="128">
        <v>12</v>
      </c>
      <c r="AS69" s="128">
        <v>12</v>
      </c>
      <c r="AT69" s="128">
        <v>12</v>
      </c>
      <c r="AU69" s="128">
        <v>11</v>
      </c>
      <c r="AV69" s="128">
        <v>11</v>
      </c>
      <c r="AW69" s="128">
        <v>11</v>
      </c>
      <c r="AX69" s="128">
        <v>11</v>
      </c>
      <c r="AY69" s="128">
        <v>10</v>
      </c>
      <c r="CS69" s="29"/>
      <c r="CT69" s="29"/>
      <c r="CU69" s="194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29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29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</row>
    <row r="70" spans="3:243" x14ac:dyDescent="0.5">
      <c r="C70" s="8">
        <v>43496</v>
      </c>
      <c r="D70" s="6" t="s">
        <v>196</v>
      </c>
      <c r="E70" s="6" t="s">
        <v>196</v>
      </c>
      <c r="F70" s="6" t="s">
        <v>196</v>
      </c>
      <c r="G70" s="6" t="s">
        <v>196</v>
      </c>
      <c r="H70" s="6" t="s">
        <v>196</v>
      </c>
      <c r="I70" s="6" t="s">
        <v>196</v>
      </c>
      <c r="J70" s="6" t="s">
        <v>196</v>
      </c>
      <c r="K70" s="6" t="s">
        <v>196</v>
      </c>
      <c r="L70" s="6" t="s">
        <v>196</v>
      </c>
      <c r="M70" s="6" t="s">
        <v>196</v>
      </c>
      <c r="N70" s="6" t="s">
        <v>196</v>
      </c>
      <c r="O70" s="6" t="s">
        <v>196</v>
      </c>
      <c r="P70" s="6" t="s">
        <v>196</v>
      </c>
      <c r="Q70" s="6" t="s">
        <v>196</v>
      </c>
      <c r="R70" s="6" t="s">
        <v>196</v>
      </c>
      <c r="S70" s="6" t="s">
        <v>196</v>
      </c>
      <c r="T70" s="6" t="s">
        <v>196</v>
      </c>
      <c r="U70" s="6" t="s">
        <v>196</v>
      </c>
      <c r="V70" s="6" t="s">
        <v>196</v>
      </c>
      <c r="W70" s="6" t="s">
        <v>196</v>
      </c>
      <c r="X70" s="6" t="s">
        <v>196</v>
      </c>
      <c r="Y70" s="6" t="s">
        <v>196</v>
      </c>
      <c r="Z70" s="6" t="s">
        <v>196</v>
      </c>
      <c r="AA70" s="6" t="s">
        <v>196</v>
      </c>
      <c r="AB70" s="6" t="s">
        <v>196</v>
      </c>
      <c r="AC70" s="6" t="s">
        <v>196</v>
      </c>
      <c r="AD70" s="6" t="s">
        <v>196</v>
      </c>
      <c r="AE70" s="6" t="s">
        <v>196</v>
      </c>
      <c r="AF70" s="6" t="s">
        <v>196</v>
      </c>
      <c r="AG70" s="6" t="s">
        <v>196</v>
      </c>
      <c r="AH70" s="6" t="s">
        <v>196</v>
      </c>
      <c r="AI70" s="6" t="s">
        <v>196</v>
      </c>
      <c r="AJ70" s="6" t="s">
        <v>196</v>
      </c>
      <c r="AK70" s="6" t="s">
        <v>196</v>
      </c>
      <c r="AL70" s="6" t="s">
        <v>196</v>
      </c>
      <c r="AM70" s="6" t="s">
        <v>196</v>
      </c>
      <c r="AN70" s="35">
        <f>AN$16</f>
        <v>17</v>
      </c>
      <c r="AO70" s="128">
        <v>17</v>
      </c>
      <c r="AP70" s="128">
        <v>17</v>
      </c>
      <c r="AQ70" s="128">
        <v>17</v>
      </c>
      <c r="AR70" s="128">
        <v>17</v>
      </c>
      <c r="AS70" s="128">
        <v>17</v>
      </c>
      <c r="AT70" s="128">
        <v>15</v>
      </c>
      <c r="AU70" s="128">
        <v>16</v>
      </c>
      <c r="AV70" s="128">
        <v>16</v>
      </c>
      <c r="AW70" s="128">
        <v>16</v>
      </c>
      <c r="AX70" s="128">
        <v>16</v>
      </c>
      <c r="AY70" s="128">
        <v>15</v>
      </c>
      <c r="CS70" s="29"/>
      <c r="CT70" s="29"/>
      <c r="CU70" s="194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29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29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</row>
    <row r="71" spans="3:243" x14ac:dyDescent="0.5">
      <c r="C71" s="8">
        <v>43524</v>
      </c>
      <c r="D71" s="6" t="s">
        <v>196</v>
      </c>
      <c r="E71" s="6" t="s">
        <v>196</v>
      </c>
      <c r="F71" s="6" t="s">
        <v>196</v>
      </c>
      <c r="G71" s="6" t="s">
        <v>196</v>
      </c>
      <c r="H71" s="6" t="s">
        <v>196</v>
      </c>
      <c r="I71" s="6" t="s">
        <v>196</v>
      </c>
      <c r="J71" s="6" t="s">
        <v>196</v>
      </c>
      <c r="K71" s="6" t="s">
        <v>196</v>
      </c>
      <c r="L71" s="6" t="s">
        <v>196</v>
      </c>
      <c r="M71" s="6" t="s">
        <v>196</v>
      </c>
      <c r="N71" s="6" t="s">
        <v>196</v>
      </c>
      <c r="O71" s="6" t="s">
        <v>196</v>
      </c>
      <c r="P71" s="6" t="s">
        <v>196</v>
      </c>
      <c r="Q71" s="6" t="s">
        <v>196</v>
      </c>
      <c r="R71" s="6" t="s">
        <v>196</v>
      </c>
      <c r="S71" s="6" t="s">
        <v>196</v>
      </c>
      <c r="T71" s="6" t="s">
        <v>196</v>
      </c>
      <c r="U71" s="6" t="s">
        <v>196</v>
      </c>
      <c r="V71" s="6" t="s">
        <v>196</v>
      </c>
      <c r="W71" s="6" t="s">
        <v>196</v>
      </c>
      <c r="X71" s="6" t="s">
        <v>196</v>
      </c>
      <c r="Y71" s="6" t="s">
        <v>196</v>
      </c>
      <c r="Z71" s="6" t="s">
        <v>196</v>
      </c>
      <c r="AA71" s="6" t="s">
        <v>196</v>
      </c>
      <c r="AB71" s="6" t="s">
        <v>196</v>
      </c>
      <c r="AC71" s="6" t="s">
        <v>196</v>
      </c>
      <c r="AD71" s="6" t="s">
        <v>196</v>
      </c>
      <c r="AE71" s="6" t="s">
        <v>196</v>
      </c>
      <c r="AF71" s="6" t="s">
        <v>196</v>
      </c>
      <c r="AG71" s="6" t="s">
        <v>196</v>
      </c>
      <c r="AH71" s="6" t="s">
        <v>196</v>
      </c>
      <c r="AI71" s="6" t="s">
        <v>196</v>
      </c>
      <c r="AJ71" s="6" t="s">
        <v>196</v>
      </c>
      <c r="AK71" s="6" t="s">
        <v>196</v>
      </c>
      <c r="AL71" s="6" t="s">
        <v>196</v>
      </c>
      <c r="AM71" s="6" t="s">
        <v>196</v>
      </c>
      <c r="AN71" s="6" t="s">
        <v>196</v>
      </c>
      <c r="AO71" s="35">
        <f>AO$16</f>
        <v>15</v>
      </c>
      <c r="AP71" s="128">
        <v>15</v>
      </c>
      <c r="AQ71" s="128">
        <v>15</v>
      </c>
      <c r="AR71" s="128">
        <v>15</v>
      </c>
      <c r="AS71" s="128">
        <v>15</v>
      </c>
      <c r="AT71" s="128">
        <v>15</v>
      </c>
      <c r="AU71" s="128">
        <v>14</v>
      </c>
      <c r="AV71" s="128">
        <v>14</v>
      </c>
      <c r="AW71" s="128">
        <v>14</v>
      </c>
      <c r="AX71" s="128">
        <v>14</v>
      </c>
      <c r="AY71" s="128">
        <v>14</v>
      </c>
      <c r="CS71" s="29"/>
      <c r="CT71" s="29"/>
      <c r="CU71" s="194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29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29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</row>
    <row r="72" spans="3:243" x14ac:dyDescent="0.5">
      <c r="C72" s="8">
        <v>43555</v>
      </c>
      <c r="D72" s="6" t="s">
        <v>196</v>
      </c>
      <c r="E72" s="6" t="s">
        <v>196</v>
      </c>
      <c r="F72" s="6" t="s">
        <v>196</v>
      </c>
      <c r="G72" s="6" t="s">
        <v>196</v>
      </c>
      <c r="H72" s="6" t="s">
        <v>196</v>
      </c>
      <c r="I72" s="6" t="s">
        <v>196</v>
      </c>
      <c r="J72" s="6" t="s">
        <v>196</v>
      </c>
      <c r="K72" s="6" t="s">
        <v>196</v>
      </c>
      <c r="L72" s="6" t="s">
        <v>196</v>
      </c>
      <c r="M72" s="6" t="s">
        <v>196</v>
      </c>
      <c r="N72" s="6" t="s">
        <v>196</v>
      </c>
      <c r="O72" s="6" t="s">
        <v>196</v>
      </c>
      <c r="P72" s="6" t="s">
        <v>196</v>
      </c>
      <c r="Q72" s="6" t="s">
        <v>196</v>
      </c>
      <c r="R72" s="6" t="s">
        <v>196</v>
      </c>
      <c r="S72" s="6" t="s">
        <v>196</v>
      </c>
      <c r="T72" s="6" t="s">
        <v>196</v>
      </c>
      <c r="U72" s="6" t="s">
        <v>196</v>
      </c>
      <c r="V72" s="6" t="s">
        <v>196</v>
      </c>
      <c r="W72" s="6" t="s">
        <v>196</v>
      </c>
      <c r="X72" s="6" t="s">
        <v>196</v>
      </c>
      <c r="Y72" s="6" t="s">
        <v>196</v>
      </c>
      <c r="Z72" s="6" t="s">
        <v>196</v>
      </c>
      <c r="AA72" s="6" t="s">
        <v>196</v>
      </c>
      <c r="AB72" s="6" t="s">
        <v>196</v>
      </c>
      <c r="AC72" s="6" t="s">
        <v>196</v>
      </c>
      <c r="AD72" s="6" t="s">
        <v>196</v>
      </c>
      <c r="AE72" s="6" t="s">
        <v>196</v>
      </c>
      <c r="AF72" s="6" t="s">
        <v>196</v>
      </c>
      <c r="AG72" s="6" t="s">
        <v>196</v>
      </c>
      <c r="AH72" s="6" t="s">
        <v>196</v>
      </c>
      <c r="AI72" s="6" t="s">
        <v>196</v>
      </c>
      <c r="AJ72" s="6" t="s">
        <v>196</v>
      </c>
      <c r="AK72" s="6" t="s">
        <v>196</v>
      </c>
      <c r="AL72" s="6" t="s">
        <v>196</v>
      </c>
      <c r="AM72" s="6" t="s">
        <v>196</v>
      </c>
      <c r="AN72" s="6" t="s">
        <v>196</v>
      </c>
      <c r="AO72" s="6" t="s">
        <v>196</v>
      </c>
      <c r="AP72" s="35">
        <f>AP$16</f>
        <v>18</v>
      </c>
      <c r="AQ72" s="128">
        <v>18</v>
      </c>
      <c r="AR72" s="128">
        <v>18</v>
      </c>
      <c r="AS72" s="128">
        <v>18</v>
      </c>
      <c r="AT72" s="128">
        <v>16</v>
      </c>
      <c r="AU72" s="128">
        <v>16</v>
      </c>
      <c r="AV72" s="128">
        <v>16</v>
      </c>
      <c r="AW72" s="128">
        <v>16</v>
      </c>
      <c r="AX72" s="128">
        <v>14</v>
      </c>
      <c r="AY72" s="128">
        <v>14</v>
      </c>
      <c r="CS72" s="29"/>
      <c r="CT72" s="29"/>
      <c r="CU72" s="194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29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29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</row>
    <row r="73" spans="3:243" x14ac:dyDescent="0.5">
      <c r="C73" s="8">
        <v>43585</v>
      </c>
      <c r="D73" s="6" t="s">
        <v>196</v>
      </c>
      <c r="E73" s="6" t="s">
        <v>196</v>
      </c>
      <c r="F73" s="6" t="s">
        <v>196</v>
      </c>
      <c r="G73" s="6" t="s">
        <v>196</v>
      </c>
      <c r="H73" s="6" t="s">
        <v>196</v>
      </c>
      <c r="I73" s="6" t="s">
        <v>196</v>
      </c>
      <c r="J73" s="6" t="s">
        <v>196</v>
      </c>
      <c r="K73" s="6" t="s">
        <v>196</v>
      </c>
      <c r="L73" s="6" t="s">
        <v>196</v>
      </c>
      <c r="M73" s="6" t="s">
        <v>196</v>
      </c>
      <c r="N73" s="6" t="s">
        <v>196</v>
      </c>
      <c r="O73" s="6" t="s">
        <v>196</v>
      </c>
      <c r="P73" s="6" t="s">
        <v>196</v>
      </c>
      <c r="Q73" s="6" t="s">
        <v>196</v>
      </c>
      <c r="R73" s="6" t="s">
        <v>196</v>
      </c>
      <c r="S73" s="6" t="s">
        <v>196</v>
      </c>
      <c r="T73" s="6" t="s">
        <v>196</v>
      </c>
      <c r="U73" s="6" t="s">
        <v>196</v>
      </c>
      <c r="V73" s="6" t="s">
        <v>196</v>
      </c>
      <c r="W73" s="6" t="s">
        <v>196</v>
      </c>
      <c r="X73" s="6" t="s">
        <v>196</v>
      </c>
      <c r="Y73" s="6" t="s">
        <v>196</v>
      </c>
      <c r="Z73" s="6" t="s">
        <v>196</v>
      </c>
      <c r="AA73" s="6" t="s">
        <v>196</v>
      </c>
      <c r="AB73" s="6" t="s">
        <v>196</v>
      </c>
      <c r="AC73" s="6" t="s">
        <v>196</v>
      </c>
      <c r="AD73" s="6" t="s">
        <v>196</v>
      </c>
      <c r="AE73" s="6" t="s">
        <v>196</v>
      </c>
      <c r="AF73" s="6" t="s">
        <v>196</v>
      </c>
      <c r="AG73" s="6" t="s">
        <v>196</v>
      </c>
      <c r="AH73" s="6" t="s">
        <v>196</v>
      </c>
      <c r="AI73" s="6" t="s">
        <v>196</v>
      </c>
      <c r="AJ73" s="6" t="s">
        <v>196</v>
      </c>
      <c r="AK73" s="6" t="s">
        <v>196</v>
      </c>
      <c r="AL73" s="6" t="s">
        <v>196</v>
      </c>
      <c r="AM73" s="6" t="s">
        <v>196</v>
      </c>
      <c r="AN73" s="6" t="s">
        <v>196</v>
      </c>
      <c r="AO73" s="6" t="s">
        <v>196</v>
      </c>
      <c r="AP73" s="6" t="s">
        <v>196</v>
      </c>
      <c r="AQ73" s="35">
        <f>AQ$16</f>
        <v>16</v>
      </c>
      <c r="AR73" s="128">
        <v>16</v>
      </c>
      <c r="AS73" s="128">
        <v>16</v>
      </c>
      <c r="AT73" s="128">
        <v>16</v>
      </c>
      <c r="AU73" s="128">
        <v>14</v>
      </c>
      <c r="AV73" s="128">
        <v>14</v>
      </c>
      <c r="AW73" s="128">
        <v>14</v>
      </c>
      <c r="AX73" s="128">
        <v>14</v>
      </c>
      <c r="AY73" s="128">
        <v>13</v>
      </c>
      <c r="CS73" s="29"/>
      <c r="CT73" s="29"/>
      <c r="CU73" s="194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29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29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</row>
    <row r="74" spans="3:243" x14ac:dyDescent="0.5">
      <c r="C74" s="8">
        <v>43616</v>
      </c>
      <c r="D74" s="6" t="s">
        <v>196</v>
      </c>
      <c r="E74" s="6" t="s">
        <v>196</v>
      </c>
      <c r="F74" s="6" t="s">
        <v>196</v>
      </c>
      <c r="G74" s="6" t="s">
        <v>196</v>
      </c>
      <c r="H74" s="6" t="s">
        <v>196</v>
      </c>
      <c r="I74" s="6" t="s">
        <v>196</v>
      </c>
      <c r="J74" s="6" t="s">
        <v>196</v>
      </c>
      <c r="K74" s="6" t="s">
        <v>196</v>
      </c>
      <c r="L74" s="6" t="s">
        <v>196</v>
      </c>
      <c r="M74" s="6" t="s">
        <v>196</v>
      </c>
      <c r="N74" s="6" t="s">
        <v>196</v>
      </c>
      <c r="O74" s="6" t="s">
        <v>196</v>
      </c>
      <c r="P74" s="6" t="s">
        <v>196</v>
      </c>
      <c r="Q74" s="6" t="s">
        <v>196</v>
      </c>
      <c r="R74" s="6" t="s">
        <v>196</v>
      </c>
      <c r="S74" s="6" t="s">
        <v>196</v>
      </c>
      <c r="T74" s="6" t="s">
        <v>196</v>
      </c>
      <c r="U74" s="6" t="s">
        <v>196</v>
      </c>
      <c r="V74" s="6" t="s">
        <v>196</v>
      </c>
      <c r="W74" s="6" t="s">
        <v>196</v>
      </c>
      <c r="X74" s="6" t="s">
        <v>196</v>
      </c>
      <c r="Y74" s="6" t="s">
        <v>196</v>
      </c>
      <c r="Z74" s="6" t="s">
        <v>196</v>
      </c>
      <c r="AA74" s="6" t="s">
        <v>196</v>
      </c>
      <c r="AB74" s="6" t="s">
        <v>196</v>
      </c>
      <c r="AC74" s="6" t="s">
        <v>196</v>
      </c>
      <c r="AD74" s="6" t="s">
        <v>196</v>
      </c>
      <c r="AE74" s="6" t="s">
        <v>196</v>
      </c>
      <c r="AF74" s="6" t="s">
        <v>196</v>
      </c>
      <c r="AG74" s="6" t="s">
        <v>196</v>
      </c>
      <c r="AH74" s="6" t="s">
        <v>196</v>
      </c>
      <c r="AI74" s="6" t="s">
        <v>196</v>
      </c>
      <c r="AJ74" s="6" t="s">
        <v>196</v>
      </c>
      <c r="AK74" s="6" t="s">
        <v>196</v>
      </c>
      <c r="AL74" s="6" t="s">
        <v>196</v>
      </c>
      <c r="AM74" s="6" t="s">
        <v>196</v>
      </c>
      <c r="AN74" s="6" t="s">
        <v>196</v>
      </c>
      <c r="AO74" s="6" t="s">
        <v>196</v>
      </c>
      <c r="AP74" s="6" t="s">
        <v>196</v>
      </c>
      <c r="AQ74" s="6" t="s">
        <v>196</v>
      </c>
      <c r="AR74" s="35">
        <f>AR$16</f>
        <v>17</v>
      </c>
      <c r="AS74" s="128">
        <v>17</v>
      </c>
      <c r="AT74" s="128">
        <v>17</v>
      </c>
      <c r="AU74" s="128">
        <v>17</v>
      </c>
      <c r="AV74" s="128">
        <v>15</v>
      </c>
      <c r="AW74" s="128">
        <v>15</v>
      </c>
      <c r="AX74" s="128">
        <v>15</v>
      </c>
      <c r="AY74" s="128">
        <v>15</v>
      </c>
      <c r="CS74" s="29"/>
      <c r="CT74" s="29"/>
      <c r="CU74" s="194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29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29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</row>
    <row r="75" spans="3:243" x14ac:dyDescent="0.5">
      <c r="C75" s="8">
        <v>43646</v>
      </c>
      <c r="D75" s="6" t="s">
        <v>196</v>
      </c>
      <c r="E75" s="6" t="s">
        <v>196</v>
      </c>
      <c r="F75" s="6" t="s">
        <v>196</v>
      </c>
      <c r="G75" s="6" t="s">
        <v>196</v>
      </c>
      <c r="H75" s="6" t="s">
        <v>196</v>
      </c>
      <c r="I75" s="6" t="s">
        <v>196</v>
      </c>
      <c r="J75" s="6" t="s">
        <v>196</v>
      </c>
      <c r="K75" s="6" t="s">
        <v>196</v>
      </c>
      <c r="L75" s="6" t="s">
        <v>196</v>
      </c>
      <c r="M75" s="6" t="s">
        <v>196</v>
      </c>
      <c r="N75" s="6" t="s">
        <v>196</v>
      </c>
      <c r="O75" s="6" t="s">
        <v>196</v>
      </c>
      <c r="P75" s="6" t="s">
        <v>196</v>
      </c>
      <c r="Q75" s="6" t="s">
        <v>196</v>
      </c>
      <c r="R75" s="6" t="s">
        <v>196</v>
      </c>
      <c r="S75" s="6" t="s">
        <v>196</v>
      </c>
      <c r="T75" s="6" t="s">
        <v>196</v>
      </c>
      <c r="U75" s="6" t="s">
        <v>196</v>
      </c>
      <c r="V75" s="6" t="s">
        <v>196</v>
      </c>
      <c r="W75" s="6" t="s">
        <v>196</v>
      </c>
      <c r="X75" s="6" t="s">
        <v>196</v>
      </c>
      <c r="Y75" s="6" t="s">
        <v>196</v>
      </c>
      <c r="Z75" s="6" t="s">
        <v>196</v>
      </c>
      <c r="AA75" s="6" t="s">
        <v>196</v>
      </c>
      <c r="AB75" s="6" t="s">
        <v>196</v>
      </c>
      <c r="AC75" s="6" t="s">
        <v>196</v>
      </c>
      <c r="AD75" s="6" t="s">
        <v>196</v>
      </c>
      <c r="AE75" s="6" t="s">
        <v>196</v>
      </c>
      <c r="AF75" s="6" t="s">
        <v>196</v>
      </c>
      <c r="AG75" s="6" t="s">
        <v>196</v>
      </c>
      <c r="AH75" s="6" t="s">
        <v>196</v>
      </c>
      <c r="AI75" s="6" t="s">
        <v>196</v>
      </c>
      <c r="AJ75" s="6" t="s">
        <v>196</v>
      </c>
      <c r="AK75" s="6" t="s">
        <v>196</v>
      </c>
      <c r="AL75" s="6" t="s">
        <v>196</v>
      </c>
      <c r="AM75" s="6" t="s">
        <v>196</v>
      </c>
      <c r="AN75" s="6" t="s">
        <v>196</v>
      </c>
      <c r="AO75" s="6" t="s">
        <v>196</v>
      </c>
      <c r="AP75" s="6" t="s">
        <v>196</v>
      </c>
      <c r="AQ75" s="6" t="s">
        <v>196</v>
      </c>
      <c r="AR75" s="6" t="s">
        <v>196</v>
      </c>
      <c r="AS75" s="35">
        <f>AS$16</f>
        <v>18</v>
      </c>
      <c r="AT75" s="128">
        <v>18</v>
      </c>
      <c r="AU75" s="128">
        <v>18</v>
      </c>
      <c r="AV75" s="128">
        <v>18</v>
      </c>
      <c r="AW75" s="128">
        <v>16</v>
      </c>
      <c r="AX75" s="128">
        <v>16</v>
      </c>
      <c r="AY75" s="128">
        <v>16</v>
      </c>
      <c r="CS75" s="29"/>
      <c r="CT75" s="29"/>
      <c r="CU75" s="194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29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29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</row>
    <row r="76" spans="3:243" x14ac:dyDescent="0.5">
      <c r="C76" s="8">
        <v>43677</v>
      </c>
      <c r="D76" s="6" t="s">
        <v>196</v>
      </c>
      <c r="E76" s="6" t="s">
        <v>196</v>
      </c>
      <c r="F76" s="6" t="s">
        <v>196</v>
      </c>
      <c r="G76" s="6" t="s">
        <v>196</v>
      </c>
      <c r="H76" s="6" t="s">
        <v>196</v>
      </c>
      <c r="I76" s="6" t="s">
        <v>196</v>
      </c>
      <c r="J76" s="6" t="s">
        <v>196</v>
      </c>
      <c r="K76" s="6" t="s">
        <v>196</v>
      </c>
      <c r="L76" s="6" t="s">
        <v>196</v>
      </c>
      <c r="M76" s="6" t="s">
        <v>196</v>
      </c>
      <c r="N76" s="6" t="s">
        <v>196</v>
      </c>
      <c r="O76" s="6" t="s">
        <v>196</v>
      </c>
      <c r="P76" s="6" t="s">
        <v>196</v>
      </c>
      <c r="Q76" s="6" t="s">
        <v>196</v>
      </c>
      <c r="R76" s="6" t="s">
        <v>196</v>
      </c>
      <c r="S76" s="6" t="s">
        <v>196</v>
      </c>
      <c r="T76" s="6" t="s">
        <v>196</v>
      </c>
      <c r="U76" s="6" t="s">
        <v>196</v>
      </c>
      <c r="V76" s="6" t="s">
        <v>196</v>
      </c>
      <c r="W76" s="6" t="s">
        <v>196</v>
      </c>
      <c r="X76" s="6" t="s">
        <v>196</v>
      </c>
      <c r="Y76" s="6" t="s">
        <v>196</v>
      </c>
      <c r="Z76" s="6" t="s">
        <v>196</v>
      </c>
      <c r="AA76" s="6" t="s">
        <v>196</v>
      </c>
      <c r="AB76" s="6" t="s">
        <v>196</v>
      </c>
      <c r="AC76" s="6" t="s">
        <v>196</v>
      </c>
      <c r="AD76" s="6" t="s">
        <v>196</v>
      </c>
      <c r="AE76" s="6" t="s">
        <v>196</v>
      </c>
      <c r="AF76" s="6" t="s">
        <v>196</v>
      </c>
      <c r="AG76" s="6" t="s">
        <v>196</v>
      </c>
      <c r="AH76" s="6" t="s">
        <v>196</v>
      </c>
      <c r="AI76" s="6" t="s">
        <v>196</v>
      </c>
      <c r="AJ76" s="6" t="s">
        <v>196</v>
      </c>
      <c r="AK76" s="6" t="s">
        <v>196</v>
      </c>
      <c r="AL76" s="6" t="s">
        <v>196</v>
      </c>
      <c r="AM76" s="6" t="s">
        <v>196</v>
      </c>
      <c r="AN76" s="6" t="s">
        <v>196</v>
      </c>
      <c r="AO76" s="6" t="s">
        <v>196</v>
      </c>
      <c r="AP76" s="6" t="s">
        <v>196</v>
      </c>
      <c r="AQ76" s="6" t="s">
        <v>196</v>
      </c>
      <c r="AR76" s="6" t="s">
        <v>196</v>
      </c>
      <c r="AS76" s="6" t="s">
        <v>196</v>
      </c>
      <c r="AT76" s="35">
        <f>AT$16</f>
        <v>20</v>
      </c>
      <c r="AU76" s="128">
        <v>20</v>
      </c>
      <c r="AV76" s="128">
        <v>20</v>
      </c>
      <c r="AW76" s="128">
        <v>20</v>
      </c>
      <c r="AX76" s="128">
        <v>18</v>
      </c>
      <c r="AY76" s="128">
        <v>18</v>
      </c>
      <c r="CS76" s="29"/>
      <c r="CT76" s="29"/>
      <c r="CU76" s="194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29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29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</row>
    <row r="77" spans="3:243" x14ac:dyDescent="0.5">
      <c r="C77" s="8">
        <v>43708</v>
      </c>
      <c r="D77" s="6" t="s">
        <v>196</v>
      </c>
      <c r="E77" s="6" t="s">
        <v>196</v>
      </c>
      <c r="F77" s="6" t="s">
        <v>196</v>
      </c>
      <c r="G77" s="6" t="s">
        <v>196</v>
      </c>
      <c r="H77" s="6" t="s">
        <v>196</v>
      </c>
      <c r="I77" s="6" t="s">
        <v>196</v>
      </c>
      <c r="J77" s="6" t="s">
        <v>196</v>
      </c>
      <c r="K77" s="6" t="s">
        <v>196</v>
      </c>
      <c r="L77" s="6" t="s">
        <v>196</v>
      </c>
      <c r="M77" s="6" t="s">
        <v>196</v>
      </c>
      <c r="N77" s="6" t="s">
        <v>196</v>
      </c>
      <c r="O77" s="6" t="s">
        <v>196</v>
      </c>
      <c r="P77" s="6" t="s">
        <v>196</v>
      </c>
      <c r="Q77" s="6" t="s">
        <v>196</v>
      </c>
      <c r="R77" s="6" t="s">
        <v>196</v>
      </c>
      <c r="S77" s="6" t="s">
        <v>196</v>
      </c>
      <c r="T77" s="6" t="s">
        <v>196</v>
      </c>
      <c r="U77" s="6" t="s">
        <v>196</v>
      </c>
      <c r="V77" s="6" t="s">
        <v>196</v>
      </c>
      <c r="W77" s="6" t="s">
        <v>196</v>
      </c>
      <c r="X77" s="6" t="s">
        <v>196</v>
      </c>
      <c r="Y77" s="6" t="s">
        <v>196</v>
      </c>
      <c r="Z77" s="6" t="s">
        <v>196</v>
      </c>
      <c r="AA77" s="6" t="s">
        <v>196</v>
      </c>
      <c r="AB77" s="6" t="s">
        <v>196</v>
      </c>
      <c r="AC77" s="6" t="s">
        <v>196</v>
      </c>
      <c r="AD77" s="6" t="s">
        <v>196</v>
      </c>
      <c r="AE77" s="6" t="s">
        <v>196</v>
      </c>
      <c r="AF77" s="6" t="s">
        <v>196</v>
      </c>
      <c r="AG77" s="6" t="s">
        <v>196</v>
      </c>
      <c r="AH77" s="6" t="s">
        <v>196</v>
      </c>
      <c r="AI77" s="6" t="s">
        <v>196</v>
      </c>
      <c r="AJ77" s="6" t="s">
        <v>196</v>
      </c>
      <c r="AK77" s="6" t="s">
        <v>196</v>
      </c>
      <c r="AL77" s="6" t="s">
        <v>196</v>
      </c>
      <c r="AM77" s="6" t="s">
        <v>196</v>
      </c>
      <c r="AN77" s="6" t="s">
        <v>196</v>
      </c>
      <c r="AO77" s="6" t="s">
        <v>196</v>
      </c>
      <c r="AP77" s="6" t="s">
        <v>196</v>
      </c>
      <c r="AQ77" s="6" t="s">
        <v>196</v>
      </c>
      <c r="AR77" s="6" t="s">
        <v>196</v>
      </c>
      <c r="AS77" s="6" t="s">
        <v>196</v>
      </c>
      <c r="AT77" s="6" t="s">
        <v>196</v>
      </c>
      <c r="AU77" s="35">
        <f>AU$16</f>
        <v>22</v>
      </c>
      <c r="AV77" s="128">
        <v>22</v>
      </c>
      <c r="AW77" s="128">
        <v>22</v>
      </c>
      <c r="AX77" s="128">
        <v>22</v>
      </c>
      <c r="AY77" s="128">
        <v>20</v>
      </c>
      <c r="CU77" s="10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</row>
    <row r="78" spans="3:243" x14ac:dyDescent="0.5">
      <c r="C78" s="8">
        <v>43738</v>
      </c>
      <c r="D78" s="6" t="s">
        <v>196</v>
      </c>
      <c r="E78" s="6" t="s">
        <v>196</v>
      </c>
      <c r="F78" s="6" t="s">
        <v>196</v>
      </c>
      <c r="G78" s="6" t="s">
        <v>196</v>
      </c>
      <c r="H78" s="6" t="s">
        <v>196</v>
      </c>
      <c r="I78" s="6" t="s">
        <v>196</v>
      </c>
      <c r="J78" s="6" t="s">
        <v>196</v>
      </c>
      <c r="K78" s="6" t="s">
        <v>196</v>
      </c>
      <c r="L78" s="6" t="s">
        <v>196</v>
      </c>
      <c r="M78" s="6" t="s">
        <v>196</v>
      </c>
      <c r="N78" s="6" t="s">
        <v>196</v>
      </c>
      <c r="O78" s="6" t="s">
        <v>196</v>
      </c>
      <c r="P78" s="6" t="s">
        <v>196</v>
      </c>
      <c r="Q78" s="6" t="s">
        <v>196</v>
      </c>
      <c r="R78" s="6" t="s">
        <v>196</v>
      </c>
      <c r="S78" s="6" t="s">
        <v>196</v>
      </c>
      <c r="T78" s="6" t="s">
        <v>196</v>
      </c>
      <c r="U78" s="6" t="s">
        <v>196</v>
      </c>
      <c r="V78" s="6" t="s">
        <v>196</v>
      </c>
      <c r="W78" s="6" t="s">
        <v>196</v>
      </c>
      <c r="X78" s="6" t="s">
        <v>196</v>
      </c>
      <c r="Y78" s="6" t="s">
        <v>196</v>
      </c>
      <c r="Z78" s="6" t="s">
        <v>196</v>
      </c>
      <c r="AA78" s="6" t="s">
        <v>196</v>
      </c>
      <c r="AB78" s="6" t="s">
        <v>196</v>
      </c>
      <c r="AC78" s="6" t="s">
        <v>196</v>
      </c>
      <c r="AD78" s="6" t="s">
        <v>196</v>
      </c>
      <c r="AE78" s="6" t="s">
        <v>196</v>
      </c>
      <c r="AF78" s="6" t="s">
        <v>196</v>
      </c>
      <c r="AG78" s="6" t="s">
        <v>196</v>
      </c>
      <c r="AH78" s="6" t="s">
        <v>196</v>
      </c>
      <c r="AI78" s="6" t="s">
        <v>196</v>
      </c>
      <c r="AJ78" s="6" t="s">
        <v>196</v>
      </c>
      <c r="AK78" s="6" t="s">
        <v>196</v>
      </c>
      <c r="AL78" s="6" t="s">
        <v>196</v>
      </c>
      <c r="AM78" s="6" t="s">
        <v>196</v>
      </c>
      <c r="AN78" s="6" t="s">
        <v>196</v>
      </c>
      <c r="AO78" s="6" t="s">
        <v>196</v>
      </c>
      <c r="AP78" s="6" t="s">
        <v>196</v>
      </c>
      <c r="AQ78" s="6" t="s">
        <v>196</v>
      </c>
      <c r="AR78" s="6" t="s">
        <v>196</v>
      </c>
      <c r="AS78" s="6" t="s">
        <v>196</v>
      </c>
      <c r="AT78" s="6" t="s">
        <v>196</v>
      </c>
      <c r="AU78" s="6" t="s">
        <v>196</v>
      </c>
      <c r="AV78" s="35">
        <f>AV$16</f>
        <v>24</v>
      </c>
      <c r="AW78" s="128">
        <v>24</v>
      </c>
      <c r="AX78" s="128">
        <v>24</v>
      </c>
      <c r="AY78" s="128">
        <v>24</v>
      </c>
      <c r="CU78" s="10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</row>
    <row r="79" spans="3:243" x14ac:dyDescent="0.5">
      <c r="C79" s="8">
        <v>43769</v>
      </c>
      <c r="D79" s="6" t="s">
        <v>196</v>
      </c>
      <c r="E79" s="6" t="s">
        <v>196</v>
      </c>
      <c r="F79" s="6" t="s">
        <v>196</v>
      </c>
      <c r="G79" s="6" t="s">
        <v>196</v>
      </c>
      <c r="H79" s="6" t="s">
        <v>196</v>
      </c>
      <c r="I79" s="6" t="s">
        <v>196</v>
      </c>
      <c r="J79" s="6" t="s">
        <v>196</v>
      </c>
      <c r="K79" s="6" t="s">
        <v>196</v>
      </c>
      <c r="L79" s="6" t="s">
        <v>196</v>
      </c>
      <c r="M79" s="6" t="s">
        <v>196</v>
      </c>
      <c r="N79" s="6" t="s">
        <v>196</v>
      </c>
      <c r="O79" s="6" t="s">
        <v>196</v>
      </c>
      <c r="P79" s="6" t="s">
        <v>196</v>
      </c>
      <c r="Q79" s="6" t="s">
        <v>196</v>
      </c>
      <c r="R79" s="6" t="s">
        <v>196</v>
      </c>
      <c r="S79" s="6" t="s">
        <v>196</v>
      </c>
      <c r="T79" s="6" t="s">
        <v>196</v>
      </c>
      <c r="U79" s="6" t="s">
        <v>196</v>
      </c>
      <c r="V79" s="6" t="s">
        <v>196</v>
      </c>
      <c r="W79" s="6" t="s">
        <v>196</v>
      </c>
      <c r="X79" s="6" t="s">
        <v>196</v>
      </c>
      <c r="Y79" s="6" t="s">
        <v>196</v>
      </c>
      <c r="Z79" s="6" t="s">
        <v>196</v>
      </c>
      <c r="AA79" s="6" t="s">
        <v>196</v>
      </c>
      <c r="AB79" s="6" t="s">
        <v>196</v>
      </c>
      <c r="AC79" s="6" t="s">
        <v>196</v>
      </c>
      <c r="AD79" s="6" t="s">
        <v>196</v>
      </c>
      <c r="AE79" s="6" t="s">
        <v>196</v>
      </c>
      <c r="AF79" s="6" t="s">
        <v>196</v>
      </c>
      <c r="AG79" s="6" t="s">
        <v>196</v>
      </c>
      <c r="AH79" s="6" t="s">
        <v>196</v>
      </c>
      <c r="AI79" s="6" t="s">
        <v>196</v>
      </c>
      <c r="AJ79" s="6" t="s">
        <v>196</v>
      </c>
      <c r="AK79" s="6" t="s">
        <v>196</v>
      </c>
      <c r="AL79" s="6" t="s">
        <v>196</v>
      </c>
      <c r="AM79" s="6" t="s">
        <v>196</v>
      </c>
      <c r="AN79" s="6" t="s">
        <v>196</v>
      </c>
      <c r="AO79" s="6" t="s">
        <v>196</v>
      </c>
      <c r="AP79" s="6" t="s">
        <v>196</v>
      </c>
      <c r="AQ79" s="6" t="s">
        <v>196</v>
      </c>
      <c r="AR79" s="6" t="s">
        <v>196</v>
      </c>
      <c r="AS79" s="6" t="s">
        <v>196</v>
      </c>
      <c r="AT79" s="6" t="s">
        <v>196</v>
      </c>
      <c r="AU79" s="6" t="s">
        <v>196</v>
      </c>
      <c r="AV79" s="6" t="s">
        <v>196</v>
      </c>
      <c r="AW79" s="35">
        <f>AW$16</f>
        <v>20</v>
      </c>
      <c r="AX79" s="128">
        <v>20</v>
      </c>
      <c r="AY79" s="128">
        <v>20</v>
      </c>
      <c r="CU79" s="10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</row>
    <row r="80" spans="3:243" x14ac:dyDescent="0.5">
      <c r="C80" s="8">
        <v>43799</v>
      </c>
      <c r="D80" s="6" t="s">
        <v>196</v>
      </c>
      <c r="E80" s="6" t="s">
        <v>196</v>
      </c>
      <c r="F80" s="6" t="s">
        <v>196</v>
      </c>
      <c r="G80" s="6" t="s">
        <v>196</v>
      </c>
      <c r="H80" s="6" t="s">
        <v>196</v>
      </c>
      <c r="I80" s="6" t="s">
        <v>196</v>
      </c>
      <c r="J80" s="6" t="s">
        <v>196</v>
      </c>
      <c r="K80" s="6" t="s">
        <v>196</v>
      </c>
      <c r="L80" s="6" t="s">
        <v>196</v>
      </c>
      <c r="M80" s="6" t="s">
        <v>196</v>
      </c>
      <c r="N80" s="6" t="s">
        <v>196</v>
      </c>
      <c r="O80" s="6" t="s">
        <v>196</v>
      </c>
      <c r="P80" s="6" t="s">
        <v>196</v>
      </c>
      <c r="Q80" s="6" t="s">
        <v>196</v>
      </c>
      <c r="R80" s="6" t="s">
        <v>196</v>
      </c>
      <c r="S80" s="6" t="s">
        <v>196</v>
      </c>
      <c r="T80" s="6" t="s">
        <v>196</v>
      </c>
      <c r="U80" s="6" t="s">
        <v>196</v>
      </c>
      <c r="V80" s="6" t="s">
        <v>196</v>
      </c>
      <c r="W80" s="6" t="s">
        <v>196</v>
      </c>
      <c r="X80" s="6" t="s">
        <v>196</v>
      </c>
      <c r="Y80" s="6" t="s">
        <v>196</v>
      </c>
      <c r="Z80" s="6" t="s">
        <v>196</v>
      </c>
      <c r="AA80" s="6" t="s">
        <v>196</v>
      </c>
      <c r="AB80" s="6" t="s">
        <v>196</v>
      </c>
      <c r="AC80" s="6" t="s">
        <v>196</v>
      </c>
      <c r="AD80" s="6" t="s">
        <v>196</v>
      </c>
      <c r="AE80" s="6" t="s">
        <v>196</v>
      </c>
      <c r="AF80" s="6" t="s">
        <v>196</v>
      </c>
      <c r="AG80" s="6" t="s">
        <v>196</v>
      </c>
      <c r="AH80" s="6" t="s">
        <v>196</v>
      </c>
      <c r="AI80" s="6" t="s">
        <v>196</v>
      </c>
      <c r="AJ80" s="6" t="s">
        <v>196</v>
      </c>
      <c r="AK80" s="6" t="s">
        <v>196</v>
      </c>
      <c r="AL80" s="6" t="s">
        <v>196</v>
      </c>
      <c r="AM80" s="6" t="s">
        <v>196</v>
      </c>
      <c r="AN80" s="6" t="s">
        <v>196</v>
      </c>
      <c r="AO80" s="6" t="s">
        <v>196</v>
      </c>
      <c r="AP80" s="6" t="s">
        <v>196</v>
      </c>
      <c r="AQ80" s="6" t="s">
        <v>196</v>
      </c>
      <c r="AR80" s="6" t="s">
        <v>196</v>
      </c>
      <c r="AS80" s="6" t="s">
        <v>196</v>
      </c>
      <c r="AT80" s="6" t="s">
        <v>196</v>
      </c>
      <c r="AU80" s="6" t="s">
        <v>196</v>
      </c>
      <c r="AV80" s="6" t="s">
        <v>196</v>
      </c>
      <c r="AW80" s="6" t="s">
        <v>196</v>
      </c>
      <c r="AX80" s="35">
        <f>AX$16</f>
        <v>26</v>
      </c>
      <c r="AY80" s="128">
        <v>26</v>
      </c>
      <c r="CU80" s="10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</row>
    <row r="81" spans="2:248" x14ac:dyDescent="0.5">
      <c r="C81" s="8">
        <v>43830</v>
      </c>
      <c r="D81" s="6" t="s">
        <v>196</v>
      </c>
      <c r="E81" s="6" t="s">
        <v>196</v>
      </c>
      <c r="F81" s="6" t="s">
        <v>196</v>
      </c>
      <c r="G81" s="6" t="s">
        <v>196</v>
      </c>
      <c r="H81" s="6" t="s">
        <v>196</v>
      </c>
      <c r="I81" s="6" t="s">
        <v>196</v>
      </c>
      <c r="J81" s="6" t="s">
        <v>196</v>
      </c>
      <c r="K81" s="6" t="s">
        <v>196</v>
      </c>
      <c r="L81" s="6" t="s">
        <v>196</v>
      </c>
      <c r="M81" s="6" t="s">
        <v>196</v>
      </c>
      <c r="N81" s="6" t="s">
        <v>196</v>
      </c>
      <c r="O81" s="6" t="s">
        <v>196</v>
      </c>
      <c r="P81" s="6" t="s">
        <v>196</v>
      </c>
      <c r="Q81" s="6" t="s">
        <v>196</v>
      </c>
      <c r="R81" s="6" t="s">
        <v>196</v>
      </c>
      <c r="S81" s="6" t="s">
        <v>196</v>
      </c>
      <c r="T81" s="6" t="s">
        <v>196</v>
      </c>
      <c r="U81" s="6" t="s">
        <v>196</v>
      </c>
      <c r="V81" s="6" t="s">
        <v>196</v>
      </c>
      <c r="W81" s="6" t="s">
        <v>196</v>
      </c>
      <c r="X81" s="6" t="s">
        <v>196</v>
      </c>
      <c r="Y81" s="6" t="s">
        <v>196</v>
      </c>
      <c r="Z81" s="6" t="s">
        <v>196</v>
      </c>
      <c r="AA81" s="6" t="s">
        <v>196</v>
      </c>
      <c r="AB81" s="6" t="s">
        <v>196</v>
      </c>
      <c r="AC81" s="6" t="s">
        <v>196</v>
      </c>
      <c r="AD81" s="6" t="s">
        <v>196</v>
      </c>
      <c r="AE81" s="6" t="s">
        <v>196</v>
      </c>
      <c r="AF81" s="6" t="s">
        <v>196</v>
      </c>
      <c r="AG81" s="6" t="s">
        <v>196</v>
      </c>
      <c r="AH81" s="6" t="s">
        <v>196</v>
      </c>
      <c r="AI81" s="6" t="s">
        <v>196</v>
      </c>
      <c r="AJ81" s="6" t="s">
        <v>196</v>
      </c>
      <c r="AK81" s="6" t="s">
        <v>196</v>
      </c>
      <c r="AL81" s="6" t="s">
        <v>196</v>
      </c>
      <c r="AM81" s="6" t="s">
        <v>196</v>
      </c>
      <c r="AN81" s="6" t="s">
        <v>196</v>
      </c>
      <c r="AO81" s="6" t="s">
        <v>196</v>
      </c>
      <c r="AP81" s="6" t="s">
        <v>196</v>
      </c>
      <c r="AQ81" s="6" t="s">
        <v>196</v>
      </c>
      <c r="AR81" s="6" t="s">
        <v>196</v>
      </c>
      <c r="AS81" s="6" t="s">
        <v>196</v>
      </c>
      <c r="AT81" s="6" t="s">
        <v>196</v>
      </c>
      <c r="AU81" s="6" t="s">
        <v>196</v>
      </c>
      <c r="AV81" s="6" t="s">
        <v>196</v>
      </c>
      <c r="AW81" s="6" t="s">
        <v>196</v>
      </c>
      <c r="AX81" s="6" t="s">
        <v>196</v>
      </c>
      <c r="AY81" s="35">
        <f>AY$16</f>
        <v>27</v>
      </c>
      <c r="CU81" s="10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</row>
    <row r="83" spans="2:248" x14ac:dyDescent="0.5">
      <c r="C83" s="1" t="s">
        <v>194</v>
      </c>
      <c r="D83" s="6">
        <f t="shared" ref="D83:AY83" si="6">SUM(D34:D81)</f>
        <v>1</v>
      </c>
      <c r="E83" s="6">
        <f t="shared" si="6"/>
        <v>3</v>
      </c>
      <c r="F83" s="6">
        <f t="shared" si="6"/>
        <v>6</v>
      </c>
      <c r="G83" s="6">
        <f t="shared" si="6"/>
        <v>9</v>
      </c>
      <c r="H83" s="6">
        <f t="shared" si="6"/>
        <v>12</v>
      </c>
      <c r="I83" s="6">
        <f t="shared" si="6"/>
        <v>14</v>
      </c>
      <c r="J83" s="6">
        <f t="shared" si="6"/>
        <v>16</v>
      </c>
      <c r="K83" s="6">
        <f t="shared" si="6"/>
        <v>18</v>
      </c>
      <c r="L83" s="6">
        <f t="shared" si="6"/>
        <v>20</v>
      </c>
      <c r="M83" s="6">
        <f t="shared" si="6"/>
        <v>22</v>
      </c>
      <c r="N83" s="6">
        <f t="shared" si="6"/>
        <v>23</v>
      </c>
      <c r="O83" s="6">
        <f t="shared" si="6"/>
        <v>24</v>
      </c>
      <c r="P83" s="6">
        <f t="shared" si="6"/>
        <v>26</v>
      </c>
      <c r="Q83" s="6">
        <f t="shared" si="6"/>
        <v>29</v>
      </c>
      <c r="R83" s="6">
        <f t="shared" si="6"/>
        <v>33</v>
      </c>
      <c r="S83" s="6">
        <f t="shared" si="6"/>
        <v>37</v>
      </c>
      <c r="T83" s="6">
        <f t="shared" si="6"/>
        <v>41</v>
      </c>
      <c r="U83" s="6">
        <f t="shared" si="6"/>
        <v>45</v>
      </c>
      <c r="V83" s="6">
        <f t="shared" si="6"/>
        <v>50</v>
      </c>
      <c r="W83" s="6">
        <f t="shared" si="6"/>
        <v>55</v>
      </c>
      <c r="X83" s="6">
        <f t="shared" si="6"/>
        <v>59</v>
      </c>
      <c r="Y83" s="6">
        <f t="shared" si="6"/>
        <v>64</v>
      </c>
      <c r="Z83" s="6">
        <f t="shared" si="6"/>
        <v>70</v>
      </c>
      <c r="AA83" s="6">
        <f t="shared" si="6"/>
        <v>77</v>
      </c>
      <c r="AB83" s="6">
        <f t="shared" si="6"/>
        <v>84</v>
      </c>
      <c r="AC83" s="6">
        <f t="shared" si="6"/>
        <v>90</v>
      </c>
      <c r="AD83" s="6">
        <f t="shared" si="6"/>
        <v>96</v>
      </c>
      <c r="AE83" s="6">
        <f t="shared" si="6"/>
        <v>102</v>
      </c>
      <c r="AF83" s="6">
        <f t="shared" si="6"/>
        <v>108</v>
      </c>
      <c r="AG83" s="6">
        <f t="shared" si="6"/>
        <v>114</v>
      </c>
      <c r="AH83" s="6">
        <f t="shared" si="6"/>
        <v>120</v>
      </c>
      <c r="AI83" s="6">
        <f t="shared" si="6"/>
        <v>127</v>
      </c>
      <c r="AJ83" s="6">
        <f t="shared" si="6"/>
        <v>135</v>
      </c>
      <c r="AK83" s="6">
        <f t="shared" si="6"/>
        <v>143</v>
      </c>
      <c r="AL83" s="6">
        <f t="shared" si="6"/>
        <v>151</v>
      </c>
      <c r="AM83" s="6">
        <f t="shared" si="6"/>
        <v>160</v>
      </c>
      <c r="AN83" s="6">
        <f t="shared" si="6"/>
        <v>173</v>
      </c>
      <c r="AO83" s="6">
        <f t="shared" si="6"/>
        <v>184</v>
      </c>
      <c r="AP83" s="6">
        <f t="shared" si="6"/>
        <v>199</v>
      </c>
      <c r="AQ83" s="6">
        <f t="shared" si="6"/>
        <v>211</v>
      </c>
      <c r="AR83" s="6">
        <f t="shared" si="6"/>
        <v>225</v>
      </c>
      <c r="AS83" s="6">
        <f t="shared" si="6"/>
        <v>239</v>
      </c>
      <c r="AT83" s="6">
        <f t="shared" si="6"/>
        <v>252</v>
      </c>
      <c r="AU83" s="6">
        <f t="shared" si="6"/>
        <v>269</v>
      </c>
      <c r="AV83" s="6">
        <f t="shared" si="6"/>
        <v>289</v>
      </c>
      <c r="AW83" s="6">
        <f t="shared" si="6"/>
        <v>305</v>
      </c>
      <c r="AX83" s="6">
        <f t="shared" si="6"/>
        <v>325</v>
      </c>
      <c r="AY83" s="6">
        <f t="shared" si="6"/>
        <v>346</v>
      </c>
    </row>
    <row r="84" spans="2:248" x14ac:dyDescent="0.5">
      <c r="C84" s="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2:248" s="45" customFormat="1" x14ac:dyDescent="0.5">
      <c r="B85" s="46" t="s">
        <v>142</v>
      </c>
    </row>
    <row r="86" spans="2:248" x14ac:dyDescent="0.5">
      <c r="B86" s="106" t="s">
        <v>272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</row>
    <row r="87" spans="2:248" x14ac:dyDescent="0.5">
      <c r="B87" s="183" t="s">
        <v>266</v>
      </c>
      <c r="C87" s="12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</row>
    <row r="88" spans="2:248" x14ac:dyDescent="0.5">
      <c r="B88" s="117"/>
      <c r="D88" s="113" t="s">
        <v>197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</row>
    <row r="89" spans="2:248" x14ac:dyDescent="0.5">
      <c r="D89" s="104">
        <v>42370</v>
      </c>
      <c r="E89" s="104">
        <v>42429</v>
      </c>
      <c r="F89" s="104">
        <v>42460</v>
      </c>
      <c r="G89" s="104">
        <v>42490</v>
      </c>
      <c r="H89" s="104">
        <v>42521</v>
      </c>
      <c r="I89" s="104">
        <v>42551</v>
      </c>
      <c r="J89" s="104">
        <v>42582</v>
      </c>
      <c r="K89" s="104">
        <v>42613</v>
      </c>
      <c r="L89" s="104">
        <v>42643</v>
      </c>
      <c r="M89" s="104">
        <v>42674</v>
      </c>
      <c r="N89" s="104">
        <v>42704</v>
      </c>
      <c r="O89" s="104">
        <v>42735</v>
      </c>
      <c r="P89" s="104">
        <v>42766</v>
      </c>
      <c r="Q89" s="104">
        <v>42794</v>
      </c>
      <c r="R89" s="104">
        <v>42825</v>
      </c>
      <c r="S89" s="104">
        <v>42855</v>
      </c>
      <c r="T89" s="104">
        <v>42886</v>
      </c>
      <c r="U89" s="104">
        <v>42916</v>
      </c>
      <c r="V89" s="104">
        <v>42947</v>
      </c>
      <c r="W89" s="104">
        <v>42978</v>
      </c>
      <c r="X89" s="104">
        <v>43008</v>
      </c>
      <c r="Y89" s="104">
        <v>43039</v>
      </c>
      <c r="Z89" s="104">
        <v>43069</v>
      </c>
      <c r="AA89" s="104">
        <v>43100</v>
      </c>
      <c r="AB89" s="104">
        <v>43131</v>
      </c>
      <c r="AC89" s="104">
        <v>43159</v>
      </c>
      <c r="AD89" s="104">
        <v>43190</v>
      </c>
      <c r="AE89" s="104">
        <v>43220</v>
      </c>
      <c r="AF89" s="104">
        <v>43251</v>
      </c>
      <c r="AG89" s="104">
        <v>43281</v>
      </c>
      <c r="AH89" s="104">
        <v>43312</v>
      </c>
      <c r="AI89" s="104">
        <v>43343</v>
      </c>
      <c r="AJ89" s="104">
        <v>43373</v>
      </c>
      <c r="AK89" s="104">
        <v>43404</v>
      </c>
      <c r="AL89" s="104">
        <v>43434</v>
      </c>
      <c r="AM89" s="104">
        <v>43465</v>
      </c>
      <c r="AN89" s="104">
        <v>43496</v>
      </c>
      <c r="AO89" s="104">
        <v>43524</v>
      </c>
      <c r="AP89" s="104">
        <v>43555</v>
      </c>
      <c r="AQ89" s="104">
        <v>43585</v>
      </c>
      <c r="AR89" s="104">
        <v>43616</v>
      </c>
      <c r="AS89" s="104">
        <v>43646</v>
      </c>
      <c r="AT89" s="104">
        <v>43677</v>
      </c>
      <c r="AU89" s="104">
        <v>43708</v>
      </c>
      <c r="AV89" s="104">
        <v>43738</v>
      </c>
      <c r="AW89" s="104">
        <v>43769</v>
      </c>
      <c r="AX89" s="104">
        <v>43799</v>
      </c>
      <c r="AY89" s="104">
        <v>43830</v>
      </c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  <c r="FP89" s="195"/>
      <c r="FQ89" s="195"/>
      <c r="FR89" s="195"/>
      <c r="FS89" s="195"/>
      <c r="FT89" s="195"/>
      <c r="FU89" s="195"/>
      <c r="FV89" s="195"/>
      <c r="FW89" s="195"/>
      <c r="FX89" s="195"/>
      <c r="FY89" s="195"/>
      <c r="FZ89" s="195"/>
      <c r="GA89" s="195"/>
      <c r="GB89" s="195"/>
      <c r="GC89" s="195"/>
      <c r="GD89" s="195"/>
      <c r="GE89" s="195"/>
      <c r="GF89" s="195"/>
      <c r="GG89" s="195"/>
      <c r="GH89" s="195"/>
      <c r="GI89" s="195"/>
      <c r="GJ89" s="195"/>
      <c r="GK89" s="195"/>
      <c r="GL89" s="195"/>
      <c r="GM89" s="195"/>
      <c r="GN89" s="195"/>
      <c r="GO89" s="195"/>
      <c r="GP89" s="195"/>
      <c r="GQ89" s="195"/>
      <c r="GR89" s="195"/>
      <c r="GS89" s="195"/>
      <c r="GT89" s="195"/>
      <c r="GU89" s="195"/>
      <c r="GV89" s="195"/>
      <c r="GW89" s="195"/>
      <c r="GX89" s="195"/>
      <c r="GY89" s="195"/>
      <c r="GZ89" s="195"/>
      <c r="HA89" s="195"/>
      <c r="HB89" s="195"/>
      <c r="HC89" s="195"/>
      <c r="HD89" s="195"/>
      <c r="HE89" s="195"/>
      <c r="HF89" s="195"/>
      <c r="HG89" s="195"/>
      <c r="HH89" s="195"/>
      <c r="HI89" s="195"/>
      <c r="HJ89" s="195"/>
      <c r="HK89" s="195"/>
      <c r="HL89" s="195"/>
      <c r="HM89" s="195"/>
      <c r="HN89" s="195"/>
      <c r="HO89" s="195"/>
      <c r="HP89" s="195"/>
      <c r="HQ89" s="195"/>
      <c r="HR89" s="195"/>
      <c r="HS89" s="195"/>
      <c r="HT89" s="195"/>
      <c r="HU89" s="195"/>
      <c r="HV89" s="195"/>
      <c r="HW89" s="195"/>
      <c r="HX89" s="195"/>
      <c r="HY89" s="195"/>
      <c r="HZ89" s="195"/>
      <c r="IA89" s="195"/>
      <c r="IB89" s="195"/>
      <c r="IC89" s="195"/>
      <c r="ID89" s="195"/>
      <c r="IE89" s="195"/>
      <c r="IF89" s="195"/>
      <c r="IG89" s="195"/>
      <c r="IH89" s="195"/>
      <c r="II89" s="195"/>
      <c r="IJ89" s="195"/>
      <c r="IK89" s="195"/>
      <c r="IL89" s="195"/>
      <c r="IM89" s="195"/>
      <c r="IN89" s="195"/>
    </row>
    <row r="90" spans="2:248" x14ac:dyDescent="0.5">
      <c r="C90" s="8">
        <v>42370</v>
      </c>
      <c r="D90" s="35">
        <f>D$17/12</f>
        <v>250</v>
      </c>
      <c r="E90" s="128">
        <v>247.5</v>
      </c>
      <c r="F90" s="128">
        <v>245.02500000000001</v>
      </c>
      <c r="G90" s="128">
        <v>242.57474999999999</v>
      </c>
      <c r="H90" s="128">
        <v>240.14900249999999</v>
      </c>
      <c r="I90" s="128">
        <v>237.74751247499998</v>
      </c>
      <c r="J90" s="128">
        <v>235.37003735024999</v>
      </c>
      <c r="K90" s="128">
        <v>233.01633697674748</v>
      </c>
      <c r="L90" s="128">
        <v>230.68617360697999</v>
      </c>
      <c r="M90" s="128">
        <v>228.37931187091019</v>
      </c>
      <c r="N90" s="128">
        <v>226.09551875220109</v>
      </c>
      <c r="O90" s="128">
        <v>223.83456356467909</v>
      </c>
      <c r="P90" s="128">
        <v>221.59621792903229</v>
      </c>
      <c r="Q90" s="128">
        <v>219.38025574974196</v>
      </c>
      <c r="R90" s="128">
        <v>217.18645319224453</v>
      </c>
      <c r="S90" s="128">
        <v>215.01458866032209</v>
      </c>
      <c r="T90" s="128">
        <v>212.86444277371888</v>
      </c>
      <c r="U90" s="128">
        <v>210.73579834598169</v>
      </c>
      <c r="V90" s="128">
        <v>208.62844036252187</v>
      </c>
      <c r="W90" s="128">
        <v>206.54215595889664</v>
      </c>
      <c r="X90" s="128">
        <v>204.47673439930767</v>
      </c>
      <c r="Y90" s="128">
        <v>202.4319670553146</v>
      </c>
      <c r="Z90" s="128">
        <v>200.40764738476145</v>
      </c>
      <c r="AA90" s="128">
        <v>198.40357091091383</v>
      </c>
      <c r="AB90" s="128">
        <v>196.41953520180468</v>
      </c>
      <c r="AC90" s="128">
        <v>194.45533984978664</v>
      </c>
      <c r="AD90" s="128">
        <v>192.51078645128877</v>
      </c>
      <c r="AE90" s="128">
        <v>190.58567858677588</v>
      </c>
      <c r="AF90" s="128">
        <v>188.67982180090812</v>
      </c>
      <c r="AG90" s="128">
        <v>186.79302358289902</v>
      </c>
      <c r="AH90" s="128">
        <v>184.92509334707003</v>
      </c>
      <c r="AI90" s="128">
        <v>183.07584241359933</v>
      </c>
      <c r="AJ90" s="128">
        <v>181.24508398946332</v>
      </c>
      <c r="AK90" s="128">
        <v>179.43263314956869</v>
      </c>
      <c r="AL90" s="128">
        <v>177.638306818073</v>
      </c>
      <c r="AM90" s="128">
        <v>175.86192374989227</v>
      </c>
      <c r="AN90" s="128">
        <v>174.10330451239335</v>
      </c>
      <c r="AO90" s="128">
        <v>172.36227146726941</v>
      </c>
      <c r="AP90" s="128">
        <v>170.63864875259671</v>
      </c>
      <c r="AQ90" s="128">
        <v>168.93226226507073</v>
      </c>
      <c r="AR90" s="128">
        <v>167.24293964242003</v>
      </c>
      <c r="AS90" s="128">
        <v>165.57051024599582</v>
      </c>
      <c r="AT90" s="128">
        <v>163.91480514353586</v>
      </c>
      <c r="AU90" s="128">
        <v>162.27565709210049</v>
      </c>
      <c r="AV90" s="128">
        <v>160.65290052117948</v>
      </c>
      <c r="AW90" s="128">
        <v>159.04637151596768</v>
      </c>
      <c r="AX90" s="128">
        <v>157.45590780080801</v>
      </c>
      <c r="AY90" s="128">
        <v>155.88134872279991</v>
      </c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  <c r="FP90" s="195"/>
      <c r="FQ90" s="195"/>
      <c r="FR90" s="195"/>
      <c r="FS90" s="195"/>
      <c r="FT90" s="195"/>
      <c r="FU90" s="195"/>
      <c r="FV90" s="195"/>
      <c r="FW90" s="195"/>
      <c r="FX90" s="195"/>
      <c r="FY90" s="195"/>
      <c r="FZ90" s="195"/>
      <c r="GA90" s="195"/>
      <c r="GB90" s="195"/>
      <c r="GC90" s="195"/>
      <c r="GD90" s="195"/>
      <c r="GE90" s="195"/>
      <c r="GF90" s="195"/>
      <c r="GG90" s="195"/>
      <c r="GH90" s="195"/>
      <c r="GI90" s="195"/>
      <c r="GJ90" s="195"/>
      <c r="GK90" s="195"/>
      <c r="GL90" s="195"/>
      <c r="GM90" s="195"/>
      <c r="GN90" s="195"/>
      <c r="GO90" s="195"/>
      <c r="GP90" s="195"/>
      <c r="GQ90" s="195"/>
      <c r="GR90" s="195"/>
      <c r="GS90" s="195"/>
      <c r="GT90" s="195"/>
      <c r="GU90" s="195"/>
      <c r="GV90" s="195"/>
      <c r="GW90" s="195"/>
      <c r="GX90" s="195"/>
      <c r="GY90" s="195"/>
      <c r="GZ90" s="195"/>
      <c r="HA90" s="195"/>
      <c r="HB90" s="195"/>
      <c r="HC90" s="195"/>
      <c r="HD90" s="195"/>
      <c r="HE90" s="195"/>
      <c r="HF90" s="195"/>
      <c r="HG90" s="195"/>
      <c r="HH90" s="195"/>
      <c r="HI90" s="195"/>
      <c r="HJ90" s="195"/>
      <c r="HK90" s="195"/>
      <c r="HL90" s="195"/>
      <c r="HM90" s="195"/>
      <c r="HN90" s="195"/>
      <c r="HO90" s="195"/>
      <c r="HP90" s="195"/>
      <c r="HQ90" s="195"/>
      <c r="HR90" s="195"/>
      <c r="HS90" s="195"/>
      <c r="HT90" s="195"/>
      <c r="HU90" s="195"/>
      <c r="HV90" s="195"/>
      <c r="HW90" s="195"/>
      <c r="HX90" s="195"/>
      <c r="HY90" s="195"/>
      <c r="HZ90" s="195"/>
      <c r="IA90" s="195"/>
      <c r="IB90" s="195"/>
      <c r="IC90" s="195"/>
      <c r="ID90" s="195"/>
      <c r="IE90" s="195"/>
      <c r="IF90" s="195"/>
      <c r="IG90" s="195"/>
      <c r="IH90" s="195"/>
      <c r="II90" s="195"/>
      <c r="IJ90" s="195"/>
      <c r="IK90" s="195"/>
      <c r="IL90" s="195"/>
      <c r="IM90" s="195"/>
      <c r="IN90" s="195"/>
    </row>
    <row r="91" spans="2:248" x14ac:dyDescent="0.5">
      <c r="C91" s="8">
        <v>42429</v>
      </c>
      <c r="D91" s="6" t="s">
        <v>196</v>
      </c>
      <c r="E91" s="35">
        <f>E$17/12</f>
        <v>333.33333333333331</v>
      </c>
      <c r="F91" s="128">
        <v>330</v>
      </c>
      <c r="G91" s="128">
        <v>326.7</v>
      </c>
      <c r="H91" s="128">
        <v>323.43299999999999</v>
      </c>
      <c r="I91" s="128">
        <v>160.099335</v>
      </c>
      <c r="J91" s="128">
        <v>158.49834164999999</v>
      </c>
      <c r="K91" s="128">
        <v>156.91335823349999</v>
      </c>
      <c r="L91" s="128">
        <v>155.34422465116498</v>
      </c>
      <c r="M91" s="128">
        <v>153.79078240465333</v>
      </c>
      <c r="N91" s="128">
        <v>152.2528745806068</v>
      </c>
      <c r="O91" s="128">
        <v>150.73034583480074</v>
      </c>
      <c r="P91" s="128">
        <v>149.22304237645272</v>
      </c>
      <c r="Q91" s="128">
        <v>147.73081195268819</v>
      </c>
      <c r="R91" s="128">
        <v>146.25350383316129</v>
      </c>
      <c r="S91" s="128">
        <v>144.79096879482967</v>
      </c>
      <c r="T91" s="128">
        <v>143.34305910688136</v>
      </c>
      <c r="U91" s="128">
        <v>141.90962851581253</v>
      </c>
      <c r="V91" s="128">
        <v>140.4905322306544</v>
      </c>
      <c r="W91" s="128">
        <v>139.08562690834785</v>
      </c>
      <c r="X91" s="128">
        <v>137.69477063926436</v>
      </c>
      <c r="Y91" s="128">
        <v>136.31782293287171</v>
      </c>
      <c r="Z91" s="128">
        <v>134.95464470354298</v>
      </c>
      <c r="AA91" s="128">
        <v>133.60509825650755</v>
      </c>
      <c r="AB91" s="128">
        <v>132.26904727394248</v>
      </c>
      <c r="AC91" s="128">
        <v>130.94635680120305</v>
      </c>
      <c r="AD91" s="128">
        <v>129.63689323319102</v>
      </c>
      <c r="AE91" s="128">
        <v>128.3405243008591</v>
      </c>
      <c r="AF91" s="128">
        <v>127.05711905785051</v>
      </c>
      <c r="AG91" s="128">
        <v>125.78654786727201</v>
      </c>
      <c r="AH91" s="128">
        <v>124.52868238859928</v>
      </c>
      <c r="AI91" s="128">
        <v>123.28339556471329</v>
      </c>
      <c r="AJ91" s="128">
        <v>122.05056160906615</v>
      </c>
      <c r="AK91" s="128">
        <v>120.83005599297549</v>
      </c>
      <c r="AL91" s="128">
        <v>119.62175543304573</v>
      </c>
      <c r="AM91" s="128">
        <v>118.42553787871528</v>
      </c>
      <c r="AN91" s="128">
        <v>117.24128249992812</v>
      </c>
      <c r="AO91" s="128">
        <v>116.06886967492883</v>
      </c>
      <c r="AP91" s="128">
        <v>114.90818097817954</v>
      </c>
      <c r="AQ91" s="128">
        <v>113.75909916839775</v>
      </c>
      <c r="AR91" s="128">
        <v>112.62150817671377</v>
      </c>
      <c r="AS91" s="128">
        <v>111.49529309494663</v>
      </c>
      <c r="AT91" s="128">
        <v>110.38034016399716</v>
      </c>
      <c r="AU91" s="128">
        <v>109.27653676235718</v>
      </c>
      <c r="AV91" s="128">
        <v>108.18377139473361</v>
      </c>
      <c r="AW91" s="128">
        <v>107.10193368078627</v>
      </c>
      <c r="AX91" s="128">
        <v>106.03091434397841</v>
      </c>
      <c r="AY91" s="128">
        <v>104.97060520053863</v>
      </c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  <c r="FP91" s="195"/>
      <c r="FQ91" s="195"/>
      <c r="FR91" s="195"/>
      <c r="FS91" s="195"/>
      <c r="FT91" s="195"/>
      <c r="FU91" s="195"/>
      <c r="FV91" s="195"/>
      <c r="FW91" s="195"/>
      <c r="FX91" s="195"/>
      <c r="FY91" s="195"/>
      <c r="FZ91" s="195"/>
      <c r="GA91" s="195"/>
      <c r="GB91" s="195"/>
      <c r="GC91" s="195"/>
      <c r="GD91" s="195"/>
      <c r="GE91" s="195"/>
      <c r="GF91" s="195"/>
      <c r="GG91" s="195"/>
      <c r="GH91" s="195"/>
      <c r="GI91" s="195"/>
      <c r="GJ91" s="195"/>
      <c r="GK91" s="195"/>
      <c r="GL91" s="195"/>
      <c r="GM91" s="195"/>
      <c r="GN91" s="195"/>
      <c r="GO91" s="195"/>
      <c r="GP91" s="195"/>
      <c r="GQ91" s="195"/>
      <c r="GR91" s="195"/>
      <c r="GS91" s="195"/>
      <c r="GT91" s="195"/>
      <c r="GU91" s="195"/>
      <c r="GV91" s="195"/>
      <c r="GW91" s="195"/>
      <c r="GX91" s="195"/>
      <c r="GY91" s="195"/>
      <c r="GZ91" s="195"/>
      <c r="HA91" s="195"/>
      <c r="HB91" s="195"/>
      <c r="HC91" s="195"/>
      <c r="HD91" s="195"/>
      <c r="HE91" s="195"/>
      <c r="HF91" s="195"/>
      <c r="HG91" s="195"/>
      <c r="HH91" s="195"/>
      <c r="HI91" s="195"/>
      <c r="HJ91" s="195"/>
      <c r="HK91" s="195"/>
      <c r="HL91" s="195"/>
      <c r="HM91" s="195"/>
      <c r="HN91" s="195"/>
      <c r="HO91" s="195"/>
      <c r="HP91" s="195"/>
      <c r="HQ91" s="195"/>
      <c r="HR91" s="195"/>
      <c r="HS91" s="195"/>
      <c r="HT91" s="195"/>
      <c r="HU91" s="195"/>
      <c r="HV91" s="195"/>
      <c r="HW91" s="195"/>
      <c r="HX91" s="195"/>
      <c r="HY91" s="195"/>
      <c r="HZ91" s="195"/>
      <c r="IA91" s="195"/>
      <c r="IB91" s="195"/>
      <c r="IC91" s="195"/>
      <c r="ID91" s="195"/>
      <c r="IE91" s="195"/>
      <c r="IF91" s="195"/>
      <c r="IG91" s="195"/>
      <c r="IH91" s="195"/>
      <c r="II91" s="195"/>
      <c r="IJ91" s="195"/>
      <c r="IK91" s="195"/>
      <c r="IL91" s="195"/>
      <c r="IM91" s="195"/>
      <c r="IN91" s="195"/>
    </row>
    <row r="92" spans="2:248" x14ac:dyDescent="0.5">
      <c r="C92" s="8">
        <v>42460</v>
      </c>
      <c r="D92" s="6" t="s">
        <v>196</v>
      </c>
      <c r="E92" s="6" t="s">
        <v>196</v>
      </c>
      <c r="F92" s="35">
        <f>F$17/12</f>
        <v>1000</v>
      </c>
      <c r="G92" s="128">
        <v>990</v>
      </c>
      <c r="H92" s="128">
        <v>980.09999999999991</v>
      </c>
      <c r="I92" s="128">
        <v>970.29899999999998</v>
      </c>
      <c r="J92" s="128">
        <v>640.39733999999999</v>
      </c>
      <c r="K92" s="128">
        <v>633.99336659999994</v>
      </c>
      <c r="L92" s="128">
        <v>627.65343293399997</v>
      </c>
      <c r="M92" s="128">
        <v>621.37689860465991</v>
      </c>
      <c r="N92" s="128">
        <v>307.58156480930666</v>
      </c>
      <c r="O92" s="128">
        <v>304.5057491612136</v>
      </c>
      <c r="P92" s="128">
        <v>301.46069166960149</v>
      </c>
      <c r="Q92" s="128">
        <v>298.44608475290545</v>
      </c>
      <c r="R92" s="128">
        <v>295.46162390537637</v>
      </c>
      <c r="S92" s="128">
        <v>292.50700766632258</v>
      </c>
      <c r="T92" s="128">
        <v>289.58193758965933</v>
      </c>
      <c r="U92" s="128">
        <v>286.68611821376271</v>
      </c>
      <c r="V92" s="128">
        <v>283.81925703162506</v>
      </c>
      <c r="W92" s="128">
        <v>280.98106446130879</v>
      </c>
      <c r="X92" s="128">
        <v>278.1712538166957</v>
      </c>
      <c r="Y92" s="128">
        <v>275.38954127852872</v>
      </c>
      <c r="Z92" s="128">
        <v>272.63564586574341</v>
      </c>
      <c r="AA92" s="128">
        <v>269.90928940708596</v>
      </c>
      <c r="AB92" s="128">
        <v>267.21019651301509</v>
      </c>
      <c r="AC92" s="128">
        <v>264.53809454788495</v>
      </c>
      <c r="AD92" s="128">
        <v>261.8927136024061</v>
      </c>
      <c r="AE92" s="128">
        <v>259.27378646638203</v>
      </c>
      <c r="AF92" s="128">
        <v>256.6810486017182</v>
      </c>
      <c r="AG92" s="128">
        <v>254.11423811570103</v>
      </c>
      <c r="AH92" s="128">
        <v>251.57309573454401</v>
      </c>
      <c r="AI92" s="128">
        <v>249.05736477719856</v>
      </c>
      <c r="AJ92" s="128">
        <v>246.56679112942658</v>
      </c>
      <c r="AK92" s="128">
        <v>244.1011232181323</v>
      </c>
      <c r="AL92" s="128">
        <v>241.66011198595098</v>
      </c>
      <c r="AM92" s="128">
        <v>239.24351086609147</v>
      </c>
      <c r="AN92" s="128">
        <v>236.85107575743055</v>
      </c>
      <c r="AO92" s="128">
        <v>234.48256499985624</v>
      </c>
      <c r="AP92" s="128">
        <v>232.13773934985767</v>
      </c>
      <c r="AQ92" s="128">
        <v>229.81636195635909</v>
      </c>
      <c r="AR92" s="128">
        <v>227.51819833679551</v>
      </c>
      <c r="AS92" s="128">
        <v>225.24301635342755</v>
      </c>
      <c r="AT92" s="128">
        <v>222.99058618989326</v>
      </c>
      <c r="AU92" s="128">
        <v>220.76068032799432</v>
      </c>
      <c r="AV92" s="128">
        <v>218.55307352471436</v>
      </c>
      <c r="AW92" s="128">
        <v>216.36754278946722</v>
      </c>
      <c r="AX92" s="128">
        <v>214.20386736157255</v>
      </c>
      <c r="AY92" s="128">
        <v>212.06182868795682</v>
      </c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  <c r="FP92" s="195"/>
      <c r="FQ92" s="195"/>
      <c r="FR92" s="195"/>
      <c r="FS92" s="195"/>
      <c r="FT92" s="195"/>
      <c r="FU92" s="195"/>
      <c r="FV92" s="195"/>
      <c r="FW92" s="195"/>
      <c r="FX92" s="195"/>
      <c r="FY92" s="195"/>
      <c r="FZ92" s="195"/>
      <c r="GA92" s="195"/>
      <c r="GB92" s="195"/>
      <c r="GC92" s="195"/>
      <c r="GD92" s="195"/>
      <c r="GE92" s="195"/>
      <c r="GF92" s="195"/>
      <c r="GG92" s="195"/>
      <c r="GH92" s="195"/>
      <c r="GI92" s="195"/>
      <c r="GJ92" s="195"/>
      <c r="GK92" s="195"/>
      <c r="GL92" s="195"/>
      <c r="GM92" s="195"/>
      <c r="GN92" s="195"/>
      <c r="GO92" s="195"/>
      <c r="GP92" s="195"/>
      <c r="GQ92" s="195"/>
      <c r="GR92" s="195"/>
      <c r="GS92" s="195"/>
      <c r="GT92" s="195"/>
      <c r="GU92" s="195"/>
      <c r="GV92" s="195"/>
      <c r="GW92" s="195"/>
      <c r="GX92" s="195"/>
      <c r="GY92" s="195"/>
      <c r="GZ92" s="195"/>
      <c r="HA92" s="195"/>
      <c r="HB92" s="195"/>
      <c r="HC92" s="195"/>
      <c r="HD92" s="195"/>
      <c r="HE92" s="195"/>
      <c r="HF92" s="195"/>
      <c r="HG92" s="195"/>
      <c r="HH92" s="195"/>
      <c r="HI92" s="195"/>
      <c r="HJ92" s="195"/>
      <c r="HK92" s="195"/>
      <c r="HL92" s="195"/>
      <c r="HM92" s="195"/>
      <c r="HN92" s="195"/>
      <c r="HO92" s="195"/>
      <c r="HP92" s="195"/>
      <c r="HQ92" s="195"/>
      <c r="HR92" s="195"/>
      <c r="HS92" s="195"/>
      <c r="HT92" s="195"/>
      <c r="HU92" s="195"/>
      <c r="HV92" s="195"/>
      <c r="HW92" s="195"/>
      <c r="HX92" s="195"/>
      <c r="HY92" s="195"/>
      <c r="HZ92" s="195"/>
      <c r="IA92" s="195"/>
      <c r="IB92" s="195"/>
      <c r="IC92" s="195"/>
      <c r="ID92" s="195"/>
      <c r="IE92" s="195"/>
      <c r="IF92" s="195"/>
      <c r="IG92" s="195"/>
      <c r="IH92" s="195"/>
      <c r="II92" s="195"/>
      <c r="IJ92" s="195"/>
      <c r="IK92" s="195"/>
      <c r="IL92" s="195"/>
      <c r="IM92" s="195"/>
      <c r="IN92" s="195"/>
    </row>
    <row r="93" spans="2:248" x14ac:dyDescent="0.5">
      <c r="C93" s="8">
        <v>42490</v>
      </c>
      <c r="D93" s="6" t="s">
        <v>196</v>
      </c>
      <c r="E93" s="6" t="s">
        <v>196</v>
      </c>
      <c r="F93" s="6" t="s">
        <v>196</v>
      </c>
      <c r="G93" s="35">
        <f>G$17/12</f>
        <v>1250</v>
      </c>
      <c r="H93" s="128">
        <v>1237.5</v>
      </c>
      <c r="I93" s="128">
        <v>1225.125</v>
      </c>
      <c r="J93" s="128">
        <v>1212.87375</v>
      </c>
      <c r="K93" s="128">
        <v>800.49667499999998</v>
      </c>
      <c r="L93" s="128">
        <v>792.49170824999999</v>
      </c>
      <c r="M93" s="128">
        <v>784.56679116750001</v>
      </c>
      <c r="N93" s="128">
        <v>776.72112325582498</v>
      </c>
      <c r="O93" s="128">
        <v>384.47695601163338</v>
      </c>
      <c r="P93" s="128">
        <v>380.63218645151704</v>
      </c>
      <c r="Q93" s="128">
        <v>376.82586458700189</v>
      </c>
      <c r="R93" s="128">
        <v>373.05760594113184</v>
      </c>
      <c r="S93" s="128">
        <v>369.32702988172053</v>
      </c>
      <c r="T93" s="128">
        <v>365.63375958290334</v>
      </c>
      <c r="U93" s="128">
        <v>361.97742198707431</v>
      </c>
      <c r="V93" s="128">
        <v>358.35764776720356</v>
      </c>
      <c r="W93" s="128">
        <v>354.77407128953155</v>
      </c>
      <c r="X93" s="128">
        <v>351.22633057663626</v>
      </c>
      <c r="Y93" s="128">
        <v>347.71406727086992</v>
      </c>
      <c r="Z93" s="128">
        <v>344.23692659816123</v>
      </c>
      <c r="AA93" s="128">
        <v>340.79455733217964</v>
      </c>
      <c r="AB93" s="128">
        <v>337.38661175885784</v>
      </c>
      <c r="AC93" s="128">
        <v>334.01274564126925</v>
      </c>
      <c r="AD93" s="128">
        <v>330.67261818485656</v>
      </c>
      <c r="AE93" s="128">
        <v>327.36589200300801</v>
      </c>
      <c r="AF93" s="128">
        <v>324.09223308297794</v>
      </c>
      <c r="AG93" s="128">
        <v>320.85131075214815</v>
      </c>
      <c r="AH93" s="128">
        <v>317.64279764462668</v>
      </c>
      <c r="AI93" s="128">
        <v>314.46636966818039</v>
      </c>
      <c r="AJ93" s="128">
        <v>311.3217059714986</v>
      </c>
      <c r="AK93" s="128">
        <v>308.2084889117836</v>
      </c>
      <c r="AL93" s="128">
        <v>305.12640402266578</v>
      </c>
      <c r="AM93" s="128">
        <v>302.07513998243911</v>
      </c>
      <c r="AN93" s="128">
        <v>299.05438858261471</v>
      </c>
      <c r="AO93" s="128">
        <v>296.06384469678858</v>
      </c>
      <c r="AP93" s="128">
        <v>293.10320624982069</v>
      </c>
      <c r="AQ93" s="128">
        <v>290.17217418732247</v>
      </c>
      <c r="AR93" s="128">
        <v>287.27045244544922</v>
      </c>
      <c r="AS93" s="128">
        <v>284.39774792099473</v>
      </c>
      <c r="AT93" s="128">
        <v>281.55377044178476</v>
      </c>
      <c r="AU93" s="128">
        <v>278.7382327373669</v>
      </c>
      <c r="AV93" s="128">
        <v>275.95085040999322</v>
      </c>
      <c r="AW93" s="128">
        <v>273.1913419058933</v>
      </c>
      <c r="AX93" s="128">
        <v>270.45942848683438</v>
      </c>
      <c r="AY93" s="128">
        <v>267.75483420196605</v>
      </c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  <c r="FP93" s="195"/>
      <c r="FQ93" s="195"/>
      <c r="FR93" s="195"/>
      <c r="FS93" s="195"/>
      <c r="FT93" s="195"/>
      <c r="FU93" s="195"/>
      <c r="FV93" s="195"/>
      <c r="FW93" s="195"/>
      <c r="FX93" s="195"/>
      <c r="FY93" s="195"/>
      <c r="FZ93" s="195"/>
      <c r="GA93" s="195"/>
      <c r="GB93" s="195"/>
      <c r="GC93" s="195"/>
      <c r="GD93" s="195"/>
      <c r="GE93" s="195"/>
      <c r="GF93" s="195"/>
      <c r="GG93" s="195"/>
      <c r="GH93" s="195"/>
      <c r="GI93" s="195"/>
      <c r="GJ93" s="195"/>
      <c r="GK93" s="195"/>
      <c r="GL93" s="195"/>
      <c r="GM93" s="195"/>
      <c r="GN93" s="195"/>
      <c r="GO93" s="195"/>
      <c r="GP93" s="195"/>
      <c r="GQ93" s="195"/>
      <c r="GR93" s="195"/>
      <c r="GS93" s="195"/>
      <c r="GT93" s="195"/>
      <c r="GU93" s="195"/>
      <c r="GV93" s="195"/>
      <c r="GW93" s="195"/>
      <c r="GX93" s="195"/>
      <c r="GY93" s="195"/>
      <c r="GZ93" s="195"/>
      <c r="HA93" s="195"/>
      <c r="HB93" s="195"/>
      <c r="HC93" s="195"/>
      <c r="HD93" s="195"/>
      <c r="HE93" s="195"/>
      <c r="HF93" s="195"/>
      <c r="HG93" s="195"/>
      <c r="HH93" s="195"/>
      <c r="HI93" s="195"/>
      <c r="HJ93" s="195"/>
      <c r="HK93" s="195"/>
      <c r="HL93" s="195"/>
      <c r="HM93" s="195"/>
      <c r="HN93" s="195"/>
      <c r="HO93" s="195"/>
      <c r="HP93" s="195"/>
      <c r="HQ93" s="195"/>
      <c r="HR93" s="195"/>
      <c r="HS93" s="195"/>
      <c r="HT93" s="195"/>
      <c r="HU93" s="195"/>
      <c r="HV93" s="195"/>
      <c r="HW93" s="195"/>
      <c r="HX93" s="195"/>
      <c r="HY93" s="195"/>
      <c r="HZ93" s="195"/>
      <c r="IA93" s="195"/>
      <c r="IB93" s="195"/>
      <c r="IC93" s="195"/>
      <c r="ID93" s="195"/>
      <c r="IE93" s="195"/>
      <c r="IF93" s="195"/>
      <c r="IG93" s="195"/>
      <c r="IH93" s="195"/>
      <c r="II93" s="195"/>
      <c r="IJ93" s="195"/>
      <c r="IK93" s="195"/>
      <c r="IL93" s="195"/>
      <c r="IM93" s="195"/>
      <c r="IN93" s="195"/>
    </row>
    <row r="94" spans="2:248" x14ac:dyDescent="0.5">
      <c r="C94" s="8">
        <v>42521</v>
      </c>
      <c r="D94" s="6" t="s">
        <v>196</v>
      </c>
      <c r="E94" s="6" t="s">
        <v>196</v>
      </c>
      <c r="F94" s="6" t="s">
        <v>196</v>
      </c>
      <c r="G94" s="6" t="s">
        <v>196</v>
      </c>
      <c r="H94" s="35">
        <f>H$17/12</f>
        <v>2500</v>
      </c>
      <c r="I94" s="128">
        <v>2475</v>
      </c>
      <c r="J94" s="128">
        <v>2450.25</v>
      </c>
      <c r="K94" s="128">
        <v>2425.7474999999999</v>
      </c>
      <c r="L94" s="128">
        <v>1600.99335</v>
      </c>
      <c r="M94" s="128">
        <v>1584.9834165</v>
      </c>
      <c r="N94" s="128">
        <v>1569.133582335</v>
      </c>
      <c r="O94" s="128">
        <v>1553.44224651165</v>
      </c>
      <c r="P94" s="128">
        <v>768.95391202326675</v>
      </c>
      <c r="Q94" s="128">
        <v>761.26437290303409</v>
      </c>
      <c r="R94" s="128">
        <v>753.65172917400378</v>
      </c>
      <c r="S94" s="128">
        <v>746.11521188226368</v>
      </c>
      <c r="T94" s="128">
        <v>738.65405976344107</v>
      </c>
      <c r="U94" s="128">
        <v>731.26751916580668</v>
      </c>
      <c r="V94" s="128">
        <v>723.95484397414862</v>
      </c>
      <c r="W94" s="128">
        <v>716.71529553440712</v>
      </c>
      <c r="X94" s="128">
        <v>709.5481425790631</v>
      </c>
      <c r="Y94" s="128">
        <v>702.45266115327252</v>
      </c>
      <c r="Z94" s="128">
        <v>695.42813454173984</v>
      </c>
      <c r="AA94" s="128">
        <v>688.47385319632247</v>
      </c>
      <c r="AB94" s="128">
        <v>681.58911466435927</v>
      </c>
      <c r="AC94" s="128">
        <v>674.77322351771568</v>
      </c>
      <c r="AD94" s="128">
        <v>668.0254912825385</v>
      </c>
      <c r="AE94" s="128">
        <v>661.34523636971312</v>
      </c>
      <c r="AF94" s="128">
        <v>654.73178400601603</v>
      </c>
      <c r="AG94" s="128">
        <v>648.18446616595588</v>
      </c>
      <c r="AH94" s="128">
        <v>641.7026215042963</v>
      </c>
      <c r="AI94" s="128">
        <v>635.28559528925337</v>
      </c>
      <c r="AJ94" s="128">
        <v>628.93273933636078</v>
      </c>
      <c r="AK94" s="128">
        <v>622.6434119429972</v>
      </c>
      <c r="AL94" s="128">
        <v>616.41697782356721</v>
      </c>
      <c r="AM94" s="128">
        <v>610.25280804533156</v>
      </c>
      <c r="AN94" s="128">
        <v>604.15027996487822</v>
      </c>
      <c r="AO94" s="128">
        <v>598.10877716522941</v>
      </c>
      <c r="AP94" s="128">
        <v>592.12768939357716</v>
      </c>
      <c r="AQ94" s="128">
        <v>586.20641249964137</v>
      </c>
      <c r="AR94" s="128">
        <v>580.34434837464494</v>
      </c>
      <c r="AS94" s="128">
        <v>574.54090489089845</v>
      </c>
      <c r="AT94" s="128">
        <v>568.79549584198946</v>
      </c>
      <c r="AU94" s="128">
        <v>563.10754088356953</v>
      </c>
      <c r="AV94" s="128">
        <v>557.4764654747338</v>
      </c>
      <c r="AW94" s="128">
        <v>551.90170081998644</v>
      </c>
      <c r="AX94" s="128">
        <v>546.38268381178659</v>
      </c>
      <c r="AY94" s="128">
        <v>540.91885697366877</v>
      </c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5"/>
      <c r="GL94" s="195"/>
      <c r="GM94" s="195"/>
      <c r="GN94" s="195"/>
      <c r="GO94" s="195"/>
      <c r="GP94" s="195"/>
      <c r="GQ94" s="195"/>
      <c r="GR94" s="195"/>
      <c r="GS94" s="195"/>
      <c r="GT94" s="195"/>
      <c r="GU94" s="195"/>
      <c r="GV94" s="195"/>
      <c r="GW94" s="195"/>
      <c r="GX94" s="195"/>
      <c r="GY94" s="195"/>
      <c r="GZ94" s="195"/>
      <c r="HA94" s="195"/>
      <c r="HB94" s="195"/>
      <c r="HC94" s="195"/>
      <c r="HD94" s="195"/>
      <c r="HE94" s="195"/>
      <c r="HF94" s="195"/>
      <c r="HG94" s="195"/>
      <c r="HH94" s="195"/>
      <c r="HI94" s="195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  <c r="HY94" s="195"/>
      <c r="HZ94" s="195"/>
      <c r="IA94" s="195"/>
      <c r="IB94" s="195"/>
      <c r="IC94" s="195"/>
      <c r="ID94" s="195"/>
      <c r="IE94" s="195"/>
      <c r="IF94" s="195"/>
      <c r="IG94" s="195"/>
      <c r="IH94" s="195"/>
      <c r="II94" s="195"/>
      <c r="IJ94" s="195"/>
      <c r="IK94" s="195"/>
      <c r="IL94" s="195"/>
      <c r="IM94" s="195"/>
      <c r="IN94" s="195"/>
    </row>
    <row r="95" spans="2:248" x14ac:dyDescent="0.5">
      <c r="C95" s="8">
        <v>42551</v>
      </c>
      <c r="D95" s="6" t="s">
        <v>196</v>
      </c>
      <c r="E95" s="6" t="s">
        <v>196</v>
      </c>
      <c r="F95" s="6" t="s">
        <v>196</v>
      </c>
      <c r="G95" s="6" t="s">
        <v>196</v>
      </c>
      <c r="H95" s="6" t="s">
        <v>196</v>
      </c>
      <c r="I95" s="35">
        <f>I$17/12</f>
        <v>1250</v>
      </c>
      <c r="J95" s="128">
        <v>1237.5</v>
      </c>
      <c r="K95" s="128">
        <v>1225.125</v>
      </c>
      <c r="L95" s="128">
        <v>1212.87375</v>
      </c>
      <c r="M95" s="128">
        <v>800.49667499999998</v>
      </c>
      <c r="N95" s="128">
        <v>792.49170824999999</v>
      </c>
      <c r="O95" s="128">
        <v>784.56679116750001</v>
      </c>
      <c r="P95" s="128">
        <v>776.72112325582498</v>
      </c>
      <c r="Q95" s="128">
        <v>384.47695601163338</v>
      </c>
      <c r="R95" s="128">
        <v>380.63218645151704</v>
      </c>
      <c r="S95" s="128">
        <v>376.82586458700189</v>
      </c>
      <c r="T95" s="128">
        <v>373.05760594113184</v>
      </c>
      <c r="U95" s="128">
        <v>369.32702988172053</v>
      </c>
      <c r="V95" s="128">
        <v>365.63375958290334</v>
      </c>
      <c r="W95" s="128">
        <v>361.97742198707431</v>
      </c>
      <c r="X95" s="128">
        <v>358.35764776720356</v>
      </c>
      <c r="Y95" s="128">
        <v>354.77407128953155</v>
      </c>
      <c r="Z95" s="128">
        <v>351.22633057663626</v>
      </c>
      <c r="AA95" s="128">
        <v>347.71406727086992</v>
      </c>
      <c r="AB95" s="128">
        <v>344.23692659816123</v>
      </c>
      <c r="AC95" s="128">
        <v>340.79455733217964</v>
      </c>
      <c r="AD95" s="128">
        <v>337.38661175885784</v>
      </c>
      <c r="AE95" s="128">
        <v>334.01274564126925</v>
      </c>
      <c r="AF95" s="128">
        <v>330.67261818485656</v>
      </c>
      <c r="AG95" s="128">
        <v>327.36589200300801</v>
      </c>
      <c r="AH95" s="128">
        <v>324.09223308297794</v>
      </c>
      <c r="AI95" s="128">
        <v>320.85131075214815</v>
      </c>
      <c r="AJ95" s="128">
        <v>317.64279764462668</v>
      </c>
      <c r="AK95" s="128">
        <v>314.46636966818039</v>
      </c>
      <c r="AL95" s="128">
        <v>311.3217059714986</v>
      </c>
      <c r="AM95" s="128">
        <v>308.2084889117836</v>
      </c>
      <c r="AN95" s="128">
        <v>305.12640402266578</v>
      </c>
      <c r="AO95" s="128">
        <v>302.07513998243911</v>
      </c>
      <c r="AP95" s="128">
        <v>299.05438858261471</v>
      </c>
      <c r="AQ95" s="128">
        <v>296.06384469678858</v>
      </c>
      <c r="AR95" s="128">
        <v>293.10320624982069</v>
      </c>
      <c r="AS95" s="128">
        <v>290.17217418732247</v>
      </c>
      <c r="AT95" s="128">
        <v>287.27045244544922</v>
      </c>
      <c r="AU95" s="128">
        <v>284.39774792099473</v>
      </c>
      <c r="AV95" s="128">
        <v>281.55377044178476</v>
      </c>
      <c r="AW95" s="128">
        <v>278.7382327373669</v>
      </c>
      <c r="AX95" s="128">
        <v>275.95085040999322</v>
      </c>
      <c r="AY95" s="128">
        <v>273.1913419058933</v>
      </c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  <c r="FP95" s="195"/>
      <c r="FQ95" s="195"/>
      <c r="FR95" s="195"/>
      <c r="FS95" s="195"/>
      <c r="FT95" s="195"/>
      <c r="FU95" s="195"/>
      <c r="FV95" s="195"/>
      <c r="FW95" s="195"/>
      <c r="FX95" s="195"/>
      <c r="FY95" s="195"/>
      <c r="FZ95" s="195"/>
      <c r="GA95" s="195"/>
      <c r="GB95" s="195"/>
      <c r="GC95" s="195"/>
      <c r="GD95" s="195"/>
      <c r="GE95" s="195"/>
      <c r="GF95" s="195"/>
      <c r="GG95" s="195"/>
      <c r="GH95" s="195"/>
      <c r="GI95" s="195"/>
      <c r="GJ95" s="195"/>
      <c r="GK95" s="195"/>
      <c r="GL95" s="195"/>
      <c r="GM95" s="195"/>
      <c r="GN95" s="195"/>
      <c r="GO95" s="195"/>
      <c r="GP95" s="195"/>
      <c r="GQ95" s="195"/>
      <c r="GR95" s="195"/>
      <c r="GS95" s="195"/>
      <c r="GT95" s="195"/>
      <c r="GU95" s="195"/>
      <c r="GV95" s="195"/>
      <c r="GW95" s="195"/>
      <c r="GX95" s="195"/>
      <c r="GY95" s="195"/>
      <c r="GZ95" s="195"/>
      <c r="HA95" s="195"/>
      <c r="HB95" s="195"/>
      <c r="HC95" s="195"/>
      <c r="HD95" s="195"/>
      <c r="HE95" s="195"/>
      <c r="HF95" s="195"/>
      <c r="HG95" s="195"/>
      <c r="HH95" s="195"/>
      <c r="HI95" s="195"/>
      <c r="HJ95" s="195"/>
      <c r="HK95" s="195"/>
      <c r="HL95" s="195"/>
      <c r="HM95" s="195"/>
      <c r="HN95" s="195"/>
      <c r="HO95" s="195"/>
      <c r="HP95" s="195"/>
      <c r="HQ95" s="195"/>
      <c r="HR95" s="195"/>
      <c r="HS95" s="195"/>
      <c r="HT95" s="195"/>
      <c r="HU95" s="195"/>
      <c r="HV95" s="195"/>
      <c r="HW95" s="195"/>
      <c r="HX95" s="195"/>
      <c r="HY95" s="195"/>
      <c r="HZ95" s="195"/>
      <c r="IA95" s="195"/>
      <c r="IB95" s="195"/>
      <c r="IC95" s="195"/>
      <c r="ID95" s="195"/>
      <c r="IE95" s="195"/>
      <c r="IF95" s="195"/>
      <c r="IG95" s="195"/>
      <c r="IH95" s="195"/>
      <c r="II95" s="195"/>
      <c r="IJ95" s="195"/>
      <c r="IK95" s="195"/>
      <c r="IL95" s="195"/>
      <c r="IM95" s="195"/>
      <c r="IN95" s="195"/>
    </row>
    <row r="96" spans="2:248" x14ac:dyDescent="0.5">
      <c r="C96" s="8">
        <v>42582</v>
      </c>
      <c r="D96" s="6" t="s">
        <v>196</v>
      </c>
      <c r="E96" s="6" t="s">
        <v>196</v>
      </c>
      <c r="F96" s="6" t="s">
        <v>196</v>
      </c>
      <c r="G96" s="6" t="s">
        <v>196</v>
      </c>
      <c r="H96" s="6" t="s">
        <v>196</v>
      </c>
      <c r="I96" s="6" t="s">
        <v>196</v>
      </c>
      <c r="J96" s="35">
        <f>J$17/12</f>
        <v>1250</v>
      </c>
      <c r="K96" s="128">
        <v>1237.5</v>
      </c>
      <c r="L96" s="128">
        <v>1225.125</v>
      </c>
      <c r="M96" s="128">
        <v>1212.87375</v>
      </c>
      <c r="N96" s="128">
        <v>800.49667499999998</v>
      </c>
      <c r="O96" s="128">
        <v>792.49170824999999</v>
      </c>
      <c r="P96" s="128">
        <v>784.56679116750001</v>
      </c>
      <c r="Q96" s="128">
        <v>776.72112325582498</v>
      </c>
      <c r="R96" s="128">
        <v>384.47695601163338</v>
      </c>
      <c r="S96" s="128">
        <v>380.63218645151704</v>
      </c>
      <c r="T96" s="128">
        <v>376.82586458700189</v>
      </c>
      <c r="U96" s="128">
        <v>373.05760594113184</v>
      </c>
      <c r="V96" s="128">
        <v>369.32702988172053</v>
      </c>
      <c r="W96" s="128">
        <v>365.63375958290334</v>
      </c>
      <c r="X96" s="128">
        <v>361.97742198707431</v>
      </c>
      <c r="Y96" s="128">
        <v>358.35764776720356</v>
      </c>
      <c r="Z96" s="128">
        <v>354.77407128953155</v>
      </c>
      <c r="AA96" s="128">
        <v>351.22633057663626</v>
      </c>
      <c r="AB96" s="128">
        <v>347.71406727086992</v>
      </c>
      <c r="AC96" s="128">
        <v>344.23692659816123</v>
      </c>
      <c r="AD96" s="128">
        <v>340.79455733217964</v>
      </c>
      <c r="AE96" s="128">
        <v>337.38661175885784</v>
      </c>
      <c r="AF96" s="128">
        <v>334.01274564126925</v>
      </c>
      <c r="AG96" s="128">
        <v>330.67261818485656</v>
      </c>
      <c r="AH96" s="128">
        <v>327.36589200300801</v>
      </c>
      <c r="AI96" s="128">
        <v>324.09223308297794</v>
      </c>
      <c r="AJ96" s="128">
        <v>320.85131075214815</v>
      </c>
      <c r="AK96" s="128">
        <v>317.64279764462668</v>
      </c>
      <c r="AL96" s="128">
        <v>314.46636966818039</v>
      </c>
      <c r="AM96" s="128">
        <v>311.3217059714986</v>
      </c>
      <c r="AN96" s="128">
        <v>308.2084889117836</v>
      </c>
      <c r="AO96" s="128">
        <v>305.12640402266578</v>
      </c>
      <c r="AP96" s="128">
        <v>302.07513998243911</v>
      </c>
      <c r="AQ96" s="128">
        <v>299.05438858261471</v>
      </c>
      <c r="AR96" s="128">
        <v>296.06384469678858</v>
      </c>
      <c r="AS96" s="128">
        <v>293.10320624982069</v>
      </c>
      <c r="AT96" s="128">
        <v>290.17217418732247</v>
      </c>
      <c r="AU96" s="128">
        <v>287.27045244544922</v>
      </c>
      <c r="AV96" s="128">
        <v>284.39774792099473</v>
      </c>
      <c r="AW96" s="128">
        <v>281.55377044178476</v>
      </c>
      <c r="AX96" s="128">
        <v>278.7382327373669</v>
      </c>
      <c r="AY96" s="128">
        <v>275.95085040999322</v>
      </c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  <c r="FP96" s="195"/>
      <c r="FQ96" s="195"/>
      <c r="FR96" s="195"/>
      <c r="FS96" s="195"/>
      <c r="FT96" s="195"/>
      <c r="FU96" s="195"/>
      <c r="FV96" s="195"/>
      <c r="FW96" s="195"/>
      <c r="FX96" s="195"/>
      <c r="FY96" s="195"/>
      <c r="FZ96" s="195"/>
      <c r="GA96" s="195"/>
      <c r="GB96" s="195"/>
      <c r="GC96" s="195"/>
      <c r="GD96" s="195"/>
      <c r="GE96" s="195"/>
      <c r="GF96" s="195"/>
      <c r="GG96" s="195"/>
      <c r="GH96" s="195"/>
      <c r="GI96" s="195"/>
      <c r="GJ96" s="195"/>
      <c r="GK96" s="195"/>
      <c r="GL96" s="195"/>
      <c r="GM96" s="195"/>
      <c r="GN96" s="195"/>
      <c r="GO96" s="195"/>
      <c r="GP96" s="195"/>
      <c r="GQ96" s="195"/>
      <c r="GR96" s="195"/>
      <c r="GS96" s="195"/>
      <c r="GT96" s="195"/>
      <c r="GU96" s="195"/>
      <c r="GV96" s="195"/>
      <c r="GW96" s="195"/>
      <c r="GX96" s="195"/>
      <c r="GY96" s="195"/>
      <c r="GZ96" s="195"/>
      <c r="HA96" s="195"/>
      <c r="HB96" s="195"/>
      <c r="HC96" s="195"/>
      <c r="HD96" s="195"/>
      <c r="HE96" s="195"/>
      <c r="HF96" s="195"/>
      <c r="HG96" s="195"/>
      <c r="HH96" s="195"/>
      <c r="HI96" s="195"/>
      <c r="HJ96" s="195"/>
      <c r="HK96" s="195"/>
      <c r="HL96" s="195"/>
      <c r="HM96" s="195"/>
      <c r="HN96" s="195"/>
      <c r="HO96" s="195"/>
      <c r="HP96" s="195"/>
      <c r="HQ96" s="195"/>
      <c r="HR96" s="195"/>
      <c r="HS96" s="195"/>
      <c r="HT96" s="195"/>
      <c r="HU96" s="195"/>
      <c r="HV96" s="195"/>
      <c r="HW96" s="195"/>
      <c r="HX96" s="195"/>
      <c r="HY96" s="195"/>
      <c r="HZ96" s="195"/>
      <c r="IA96" s="195"/>
      <c r="IB96" s="195"/>
      <c r="IC96" s="195"/>
      <c r="ID96" s="195"/>
      <c r="IE96" s="195"/>
      <c r="IF96" s="195"/>
      <c r="IG96" s="195"/>
      <c r="IH96" s="195"/>
      <c r="II96" s="195"/>
      <c r="IJ96" s="195"/>
      <c r="IK96" s="195"/>
      <c r="IL96" s="195"/>
      <c r="IM96" s="195"/>
      <c r="IN96" s="195"/>
    </row>
    <row r="97" spans="3:248" x14ac:dyDescent="0.5">
      <c r="C97" s="8">
        <v>42613</v>
      </c>
      <c r="D97" s="6" t="s">
        <v>196</v>
      </c>
      <c r="E97" s="6" t="s">
        <v>196</v>
      </c>
      <c r="F97" s="6" t="s">
        <v>196</v>
      </c>
      <c r="G97" s="6" t="s">
        <v>196</v>
      </c>
      <c r="H97" s="6" t="s">
        <v>196</v>
      </c>
      <c r="I97" s="6" t="s">
        <v>196</v>
      </c>
      <c r="J97" s="6" t="s">
        <v>196</v>
      </c>
      <c r="K97" s="35">
        <f>K$17/12</f>
        <v>1250</v>
      </c>
      <c r="L97" s="128">
        <v>1262.5</v>
      </c>
      <c r="M97" s="128">
        <v>1275.125</v>
      </c>
      <c r="N97" s="128">
        <v>1287.8762500000003</v>
      </c>
      <c r="O97" s="128">
        <v>867.17000833333339</v>
      </c>
      <c r="P97" s="128">
        <v>875.84170841666673</v>
      </c>
      <c r="Q97" s="128">
        <v>884.60012550083343</v>
      </c>
      <c r="R97" s="128">
        <v>893.44612675584176</v>
      </c>
      <c r="S97" s="128">
        <v>451.19029401170008</v>
      </c>
      <c r="T97" s="128">
        <v>455.70219695181709</v>
      </c>
      <c r="U97" s="128">
        <v>460.25921892133528</v>
      </c>
      <c r="V97" s="128">
        <v>464.86181111054862</v>
      </c>
      <c r="W97" s="128">
        <v>469.51042922165408</v>
      </c>
      <c r="X97" s="128">
        <v>474.20553351387065</v>
      </c>
      <c r="Y97" s="128">
        <v>478.94758884900938</v>
      </c>
      <c r="Z97" s="128">
        <v>483.73706473749945</v>
      </c>
      <c r="AA97" s="128">
        <v>488.57443538487445</v>
      </c>
      <c r="AB97" s="128">
        <v>493.46017973872318</v>
      </c>
      <c r="AC97" s="128">
        <v>498.39478153611043</v>
      </c>
      <c r="AD97" s="128">
        <v>503.37872935147152</v>
      </c>
      <c r="AE97" s="128">
        <v>508.41251664498623</v>
      </c>
      <c r="AF97" s="128">
        <v>513.49664181143612</v>
      </c>
      <c r="AG97" s="128">
        <v>518.63160822955047</v>
      </c>
      <c r="AH97" s="128">
        <v>523.81792431184601</v>
      </c>
      <c r="AI97" s="128">
        <v>529.05610355496447</v>
      </c>
      <c r="AJ97" s="128">
        <v>534.34666459051414</v>
      </c>
      <c r="AK97" s="128">
        <v>539.69013123641923</v>
      </c>
      <c r="AL97" s="128">
        <v>545.08703254878344</v>
      </c>
      <c r="AM97" s="128">
        <v>550.53790287427125</v>
      </c>
      <c r="AN97" s="128">
        <v>556.04328190301396</v>
      </c>
      <c r="AO97" s="128">
        <v>561.60371472204406</v>
      </c>
      <c r="AP97" s="128">
        <v>567.21975186926454</v>
      </c>
      <c r="AQ97" s="128">
        <v>572.8919493879572</v>
      </c>
      <c r="AR97" s="128">
        <v>578.62086888183683</v>
      </c>
      <c r="AS97" s="128">
        <v>584.40707757065525</v>
      </c>
      <c r="AT97" s="128">
        <v>590.25114834636179</v>
      </c>
      <c r="AU97" s="128">
        <v>596.15365982982541</v>
      </c>
      <c r="AV97" s="128">
        <v>602.11519642812368</v>
      </c>
      <c r="AW97" s="128">
        <v>608.1363483924049</v>
      </c>
      <c r="AX97" s="128">
        <v>614.21771187632896</v>
      </c>
      <c r="AY97" s="128">
        <v>620.35988899509221</v>
      </c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5"/>
      <c r="ES97" s="195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5"/>
      <c r="FF97" s="195"/>
      <c r="FG97" s="195"/>
      <c r="FH97" s="195"/>
      <c r="FI97" s="195"/>
      <c r="FJ97" s="195"/>
      <c r="FK97" s="195"/>
      <c r="FL97" s="195"/>
      <c r="FM97" s="195"/>
      <c r="FN97" s="195"/>
      <c r="FO97" s="195"/>
      <c r="FP97" s="195"/>
      <c r="FQ97" s="195"/>
      <c r="FR97" s="195"/>
      <c r="FS97" s="195"/>
      <c r="FT97" s="195"/>
      <c r="FU97" s="195"/>
      <c r="FV97" s="195"/>
      <c r="FW97" s="195"/>
      <c r="FX97" s="195"/>
      <c r="FY97" s="195"/>
      <c r="FZ97" s="195"/>
      <c r="GA97" s="195"/>
      <c r="GB97" s="195"/>
      <c r="GC97" s="195"/>
      <c r="GD97" s="195"/>
      <c r="GE97" s="195"/>
      <c r="GF97" s="195"/>
      <c r="GG97" s="195"/>
      <c r="GH97" s="195"/>
      <c r="GI97" s="195"/>
      <c r="GJ97" s="195"/>
      <c r="GK97" s="195"/>
      <c r="GL97" s="195"/>
      <c r="GM97" s="195"/>
      <c r="GN97" s="195"/>
      <c r="GO97" s="195"/>
      <c r="GP97" s="195"/>
      <c r="GQ97" s="195"/>
      <c r="GR97" s="195"/>
      <c r="GS97" s="195"/>
      <c r="GT97" s="195"/>
      <c r="GU97" s="195"/>
      <c r="GV97" s="195"/>
      <c r="GW97" s="195"/>
      <c r="GX97" s="195"/>
      <c r="GY97" s="195"/>
      <c r="GZ97" s="195"/>
      <c r="HA97" s="195"/>
      <c r="HB97" s="195"/>
      <c r="HC97" s="195"/>
      <c r="HD97" s="195"/>
      <c r="HE97" s="195"/>
      <c r="HF97" s="195"/>
      <c r="HG97" s="195"/>
      <c r="HH97" s="195"/>
      <c r="HI97" s="195"/>
      <c r="HJ97" s="195"/>
      <c r="HK97" s="195"/>
      <c r="HL97" s="195"/>
      <c r="HM97" s="195"/>
      <c r="HN97" s="195"/>
      <c r="HO97" s="195"/>
      <c r="HP97" s="195"/>
      <c r="HQ97" s="195"/>
      <c r="HR97" s="195"/>
      <c r="HS97" s="195"/>
      <c r="HT97" s="195"/>
      <c r="HU97" s="195"/>
      <c r="HV97" s="195"/>
      <c r="HW97" s="195"/>
      <c r="HX97" s="195"/>
      <c r="HY97" s="195"/>
      <c r="HZ97" s="195"/>
      <c r="IA97" s="195"/>
      <c r="IB97" s="195"/>
      <c r="IC97" s="195"/>
      <c r="ID97" s="195"/>
      <c r="IE97" s="195"/>
      <c r="IF97" s="195"/>
      <c r="IG97" s="195"/>
      <c r="IH97" s="195"/>
      <c r="II97" s="195"/>
      <c r="IJ97" s="195"/>
      <c r="IK97" s="195"/>
      <c r="IL97" s="195"/>
      <c r="IM97" s="195"/>
      <c r="IN97" s="195"/>
    </row>
    <row r="98" spans="3:248" x14ac:dyDescent="0.5">
      <c r="C98" s="8">
        <v>42643</v>
      </c>
      <c r="D98" s="6" t="s">
        <v>196</v>
      </c>
      <c r="E98" s="6" t="s">
        <v>196</v>
      </c>
      <c r="F98" s="6" t="s">
        <v>196</v>
      </c>
      <c r="G98" s="6" t="s">
        <v>196</v>
      </c>
      <c r="H98" s="6" t="s">
        <v>196</v>
      </c>
      <c r="I98" s="6" t="s">
        <v>196</v>
      </c>
      <c r="J98" s="6" t="s">
        <v>196</v>
      </c>
      <c r="K98" s="6" t="s">
        <v>196</v>
      </c>
      <c r="L98" s="35">
        <f>L$17/12</f>
        <v>1250</v>
      </c>
      <c r="M98" s="128">
        <v>1250</v>
      </c>
      <c r="N98" s="128">
        <v>1250</v>
      </c>
      <c r="O98" s="128">
        <v>1250</v>
      </c>
      <c r="P98" s="128">
        <v>833.33333333333337</v>
      </c>
      <c r="Q98" s="128">
        <v>833.33333333333337</v>
      </c>
      <c r="R98" s="128">
        <v>833.33333333333337</v>
      </c>
      <c r="S98" s="128">
        <v>833.33333333333337</v>
      </c>
      <c r="T98" s="128">
        <v>416.66666666666669</v>
      </c>
      <c r="U98" s="128">
        <v>416.66666666666669</v>
      </c>
      <c r="V98" s="128">
        <v>416.66666666666669</v>
      </c>
      <c r="W98" s="128">
        <v>416.66666666666669</v>
      </c>
      <c r="X98" s="128">
        <v>416.66666666666669</v>
      </c>
      <c r="Y98" s="128">
        <v>416.66666666666669</v>
      </c>
      <c r="Z98" s="128">
        <v>416.66666666666669</v>
      </c>
      <c r="AA98" s="128">
        <v>416.66666666666669</v>
      </c>
      <c r="AB98" s="128">
        <v>416.66666666666669</v>
      </c>
      <c r="AC98" s="128">
        <v>416.66666666666669</v>
      </c>
      <c r="AD98" s="128">
        <v>416.66666666666669</v>
      </c>
      <c r="AE98" s="128">
        <v>416.66666666666669</v>
      </c>
      <c r="AF98" s="128">
        <v>416.66666666666669</v>
      </c>
      <c r="AG98" s="128">
        <v>416.66666666666669</v>
      </c>
      <c r="AH98" s="128">
        <v>416.66666666666669</v>
      </c>
      <c r="AI98" s="128">
        <v>416.66666666666669</v>
      </c>
      <c r="AJ98" s="128">
        <v>416.66666666666669</v>
      </c>
      <c r="AK98" s="128">
        <v>416.66666666666669</v>
      </c>
      <c r="AL98" s="128">
        <v>416.66666666666669</v>
      </c>
      <c r="AM98" s="128">
        <v>416.66666666666669</v>
      </c>
      <c r="AN98" s="128">
        <v>416.66666666666669</v>
      </c>
      <c r="AO98" s="128">
        <v>416.66666666666669</v>
      </c>
      <c r="AP98" s="128">
        <v>416.66666666666669</v>
      </c>
      <c r="AQ98" s="128">
        <v>416.66666666666669</v>
      </c>
      <c r="AR98" s="128">
        <v>416.66666666666669</v>
      </c>
      <c r="AS98" s="128">
        <v>416.66666666666669</v>
      </c>
      <c r="AT98" s="128">
        <v>416.66666666666669</v>
      </c>
      <c r="AU98" s="128">
        <v>416.66666666666669</v>
      </c>
      <c r="AV98" s="128">
        <v>416.66666666666669</v>
      </c>
      <c r="AW98" s="128">
        <v>416.66666666666669</v>
      </c>
      <c r="AX98" s="128">
        <v>416.66666666666669</v>
      </c>
      <c r="AY98" s="128">
        <v>416.66666666666669</v>
      </c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  <c r="FP98" s="195"/>
      <c r="FQ98" s="195"/>
      <c r="FR98" s="195"/>
      <c r="FS98" s="195"/>
      <c r="FT98" s="195"/>
      <c r="FU98" s="195"/>
      <c r="FV98" s="195"/>
      <c r="FW98" s="195"/>
      <c r="FX98" s="195"/>
      <c r="FY98" s="195"/>
      <c r="FZ98" s="195"/>
      <c r="GA98" s="195"/>
      <c r="GB98" s="195"/>
      <c r="GC98" s="195"/>
      <c r="GD98" s="195"/>
      <c r="GE98" s="195"/>
      <c r="GF98" s="195"/>
      <c r="GG98" s="195"/>
      <c r="GH98" s="195"/>
      <c r="GI98" s="195"/>
      <c r="GJ98" s="195"/>
      <c r="GK98" s="195"/>
      <c r="GL98" s="195"/>
      <c r="GM98" s="195"/>
      <c r="GN98" s="195"/>
      <c r="GO98" s="195"/>
      <c r="GP98" s="195"/>
      <c r="GQ98" s="195"/>
      <c r="GR98" s="195"/>
      <c r="GS98" s="195"/>
      <c r="GT98" s="195"/>
      <c r="GU98" s="195"/>
      <c r="GV98" s="195"/>
      <c r="GW98" s="195"/>
      <c r="GX98" s="195"/>
      <c r="GY98" s="195"/>
      <c r="GZ98" s="195"/>
      <c r="HA98" s="195"/>
      <c r="HB98" s="195"/>
      <c r="HC98" s="195"/>
      <c r="HD98" s="195"/>
      <c r="HE98" s="195"/>
      <c r="HF98" s="195"/>
      <c r="HG98" s="195"/>
      <c r="HH98" s="195"/>
      <c r="HI98" s="195"/>
      <c r="HJ98" s="195"/>
      <c r="HK98" s="195"/>
      <c r="HL98" s="195"/>
      <c r="HM98" s="195"/>
      <c r="HN98" s="195"/>
      <c r="HO98" s="195"/>
      <c r="HP98" s="195"/>
      <c r="HQ98" s="195"/>
      <c r="HR98" s="195"/>
      <c r="HS98" s="195"/>
      <c r="HT98" s="195"/>
      <c r="HU98" s="195"/>
      <c r="HV98" s="195"/>
      <c r="HW98" s="195"/>
      <c r="HX98" s="195"/>
      <c r="HY98" s="195"/>
      <c r="HZ98" s="195"/>
      <c r="IA98" s="195"/>
      <c r="IB98" s="195"/>
      <c r="IC98" s="195"/>
      <c r="ID98" s="195"/>
      <c r="IE98" s="195"/>
      <c r="IF98" s="195"/>
      <c r="IG98" s="195"/>
      <c r="IH98" s="195"/>
      <c r="II98" s="195"/>
      <c r="IJ98" s="195"/>
      <c r="IK98" s="195"/>
      <c r="IL98" s="195"/>
      <c r="IM98" s="195"/>
      <c r="IN98" s="195"/>
    </row>
    <row r="99" spans="3:248" x14ac:dyDescent="0.5">
      <c r="C99" s="8">
        <v>42674</v>
      </c>
      <c r="D99" s="6" t="s">
        <v>196</v>
      </c>
      <c r="E99" s="6" t="s">
        <v>196</v>
      </c>
      <c r="F99" s="6" t="s">
        <v>196</v>
      </c>
      <c r="G99" s="6" t="s">
        <v>196</v>
      </c>
      <c r="H99" s="6" t="s">
        <v>196</v>
      </c>
      <c r="I99" s="6" t="s">
        <v>196</v>
      </c>
      <c r="J99" s="6" t="s">
        <v>196</v>
      </c>
      <c r="K99" s="6" t="s">
        <v>196</v>
      </c>
      <c r="L99" s="6" t="s">
        <v>196</v>
      </c>
      <c r="M99" s="35">
        <f>M$17/12</f>
        <v>1250</v>
      </c>
      <c r="N99" s="128">
        <v>1262.5</v>
      </c>
      <c r="O99" s="128">
        <v>1275.125</v>
      </c>
      <c r="P99" s="128">
        <v>1287.8762500000003</v>
      </c>
      <c r="Q99" s="128">
        <v>867.17000833333339</v>
      </c>
      <c r="R99" s="128">
        <v>875.84170841666673</v>
      </c>
      <c r="S99" s="128">
        <v>884.60012550083343</v>
      </c>
      <c r="T99" s="128">
        <v>893.44612675584176</v>
      </c>
      <c r="U99" s="128">
        <v>451.19029401170008</v>
      </c>
      <c r="V99" s="128">
        <v>455.70219695181709</v>
      </c>
      <c r="W99" s="128">
        <v>460.25921892133528</v>
      </c>
      <c r="X99" s="128">
        <v>464.86181111054862</v>
      </c>
      <c r="Y99" s="128">
        <v>469.51042922165408</v>
      </c>
      <c r="Z99" s="128">
        <v>474.20553351387065</v>
      </c>
      <c r="AA99" s="128">
        <v>478.94758884900938</v>
      </c>
      <c r="AB99" s="128">
        <v>483.73706473749945</v>
      </c>
      <c r="AC99" s="128">
        <v>488.57443538487445</v>
      </c>
      <c r="AD99" s="128">
        <v>493.46017973872318</v>
      </c>
      <c r="AE99" s="128">
        <v>498.39478153611043</v>
      </c>
      <c r="AF99" s="128">
        <v>503.37872935147152</v>
      </c>
      <c r="AG99" s="128">
        <v>508.41251664498623</v>
      </c>
      <c r="AH99" s="128">
        <v>513.49664181143612</v>
      </c>
      <c r="AI99" s="128">
        <v>518.63160822955047</v>
      </c>
      <c r="AJ99" s="128">
        <v>523.81792431184601</v>
      </c>
      <c r="AK99" s="128">
        <v>529.05610355496447</v>
      </c>
      <c r="AL99" s="128">
        <v>534.34666459051414</v>
      </c>
      <c r="AM99" s="128">
        <v>539.69013123641923</v>
      </c>
      <c r="AN99" s="128">
        <v>545.08703254878344</v>
      </c>
      <c r="AO99" s="128">
        <v>550.53790287427125</v>
      </c>
      <c r="AP99" s="128">
        <v>556.04328190301396</v>
      </c>
      <c r="AQ99" s="128">
        <v>561.60371472204406</v>
      </c>
      <c r="AR99" s="128">
        <v>567.21975186926454</v>
      </c>
      <c r="AS99" s="128">
        <v>572.8919493879572</v>
      </c>
      <c r="AT99" s="128">
        <v>578.62086888183683</v>
      </c>
      <c r="AU99" s="128">
        <v>584.40707757065525</v>
      </c>
      <c r="AV99" s="128">
        <v>590.25114834636179</v>
      </c>
      <c r="AW99" s="128">
        <v>596.15365982982541</v>
      </c>
      <c r="AX99" s="128">
        <v>602.11519642812368</v>
      </c>
      <c r="AY99" s="128">
        <v>608.1363483924049</v>
      </c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95"/>
      <c r="FG99" s="195"/>
      <c r="FH99" s="195"/>
      <c r="FI99" s="195"/>
      <c r="FJ99" s="195"/>
      <c r="FK99" s="195"/>
      <c r="FL99" s="195"/>
      <c r="FM99" s="195"/>
      <c r="FN99" s="195"/>
      <c r="FO99" s="195"/>
      <c r="FP99" s="195"/>
      <c r="FQ99" s="195"/>
      <c r="FR99" s="195"/>
      <c r="FS99" s="195"/>
      <c r="FT99" s="195"/>
      <c r="FU99" s="195"/>
      <c r="FV99" s="195"/>
      <c r="FW99" s="195"/>
      <c r="FX99" s="195"/>
      <c r="FY99" s="195"/>
      <c r="FZ99" s="195"/>
      <c r="GA99" s="195"/>
      <c r="GB99" s="195"/>
      <c r="GC99" s="195"/>
      <c r="GD99" s="195"/>
      <c r="GE99" s="195"/>
      <c r="GF99" s="195"/>
      <c r="GG99" s="195"/>
      <c r="GH99" s="195"/>
      <c r="GI99" s="195"/>
      <c r="GJ99" s="195"/>
      <c r="GK99" s="195"/>
      <c r="GL99" s="195"/>
      <c r="GM99" s="195"/>
      <c r="GN99" s="195"/>
      <c r="GO99" s="195"/>
      <c r="GP99" s="195"/>
      <c r="GQ99" s="195"/>
      <c r="GR99" s="195"/>
      <c r="GS99" s="195"/>
      <c r="GT99" s="195"/>
      <c r="GU99" s="195"/>
      <c r="GV99" s="195"/>
      <c r="GW99" s="195"/>
      <c r="GX99" s="195"/>
      <c r="GY99" s="195"/>
      <c r="GZ99" s="195"/>
      <c r="HA99" s="195"/>
      <c r="HB99" s="195"/>
      <c r="HC99" s="195"/>
      <c r="HD99" s="195"/>
      <c r="HE99" s="195"/>
      <c r="HF99" s="195"/>
      <c r="HG99" s="195"/>
      <c r="HH99" s="195"/>
      <c r="HI99" s="195"/>
      <c r="HJ99" s="195"/>
      <c r="HK99" s="195"/>
      <c r="HL99" s="195"/>
      <c r="HM99" s="195"/>
      <c r="HN99" s="195"/>
      <c r="HO99" s="195"/>
      <c r="HP99" s="195"/>
      <c r="HQ99" s="195"/>
      <c r="HR99" s="195"/>
      <c r="HS99" s="195"/>
      <c r="HT99" s="195"/>
      <c r="HU99" s="195"/>
      <c r="HV99" s="195"/>
      <c r="HW99" s="195"/>
      <c r="HX99" s="195"/>
      <c r="HY99" s="195"/>
      <c r="HZ99" s="195"/>
      <c r="IA99" s="195"/>
      <c r="IB99" s="195"/>
      <c r="IC99" s="195"/>
      <c r="ID99" s="195"/>
      <c r="IE99" s="195"/>
      <c r="IF99" s="195"/>
      <c r="IG99" s="195"/>
      <c r="IH99" s="195"/>
      <c r="II99" s="195"/>
      <c r="IJ99" s="195"/>
      <c r="IK99" s="195"/>
      <c r="IL99" s="195"/>
      <c r="IM99" s="195"/>
      <c r="IN99" s="195"/>
    </row>
    <row r="100" spans="3:248" x14ac:dyDescent="0.5">
      <c r="C100" s="8">
        <v>42704</v>
      </c>
      <c r="D100" s="6" t="s">
        <v>196</v>
      </c>
      <c r="E100" s="6" t="s">
        <v>196</v>
      </c>
      <c r="F100" s="6" t="s">
        <v>196</v>
      </c>
      <c r="G100" s="6" t="s">
        <v>196</v>
      </c>
      <c r="H100" s="6" t="s">
        <v>196</v>
      </c>
      <c r="I100" s="6" t="s">
        <v>196</v>
      </c>
      <c r="J100" s="6" t="s">
        <v>196</v>
      </c>
      <c r="K100" s="6" t="s">
        <v>196</v>
      </c>
      <c r="L100" s="6" t="s">
        <v>196</v>
      </c>
      <c r="M100" s="6" t="s">
        <v>196</v>
      </c>
      <c r="N100" s="35">
        <f>N$17/12</f>
        <v>1250</v>
      </c>
      <c r="O100" s="128">
        <v>1250</v>
      </c>
      <c r="P100" s="128">
        <v>1250</v>
      </c>
      <c r="Q100" s="128">
        <v>1250</v>
      </c>
      <c r="R100" s="128">
        <v>833.33333333333337</v>
      </c>
      <c r="S100" s="128">
        <v>833.33333333333337</v>
      </c>
      <c r="T100" s="128">
        <v>833.33333333333337</v>
      </c>
      <c r="U100" s="128">
        <v>833.33333333333337</v>
      </c>
      <c r="V100" s="128">
        <v>833.33333333333337</v>
      </c>
      <c r="W100" s="128">
        <v>833.33333333333337</v>
      </c>
      <c r="X100" s="128">
        <v>833.33333333333337</v>
      </c>
      <c r="Y100" s="128">
        <v>833.33333333333337</v>
      </c>
      <c r="Z100" s="128">
        <v>833.33333333333337</v>
      </c>
      <c r="AA100" s="128">
        <v>833.33333333333337</v>
      </c>
      <c r="AB100" s="128">
        <v>833.33333333333337</v>
      </c>
      <c r="AC100" s="128">
        <v>833.33333333333337</v>
      </c>
      <c r="AD100" s="128">
        <v>833.33333333333337</v>
      </c>
      <c r="AE100" s="128">
        <v>833.33333333333337</v>
      </c>
      <c r="AF100" s="128">
        <v>833.33333333333337</v>
      </c>
      <c r="AG100" s="128">
        <v>833.33333333333337</v>
      </c>
      <c r="AH100" s="128">
        <v>833.33333333333337</v>
      </c>
      <c r="AI100" s="128">
        <v>833.33333333333337</v>
      </c>
      <c r="AJ100" s="128">
        <v>833.33333333333337</v>
      </c>
      <c r="AK100" s="128">
        <v>833.33333333333337</v>
      </c>
      <c r="AL100" s="128">
        <v>833.33333333333337</v>
      </c>
      <c r="AM100" s="128">
        <v>833.33333333333337</v>
      </c>
      <c r="AN100" s="128">
        <v>833.33333333333337</v>
      </c>
      <c r="AO100" s="128">
        <v>833.33333333333337</v>
      </c>
      <c r="AP100" s="128">
        <v>833.33333333333337</v>
      </c>
      <c r="AQ100" s="128">
        <v>833.33333333333337</v>
      </c>
      <c r="AR100" s="128">
        <v>833.33333333333337</v>
      </c>
      <c r="AS100" s="128">
        <v>833.33333333333337</v>
      </c>
      <c r="AT100" s="128">
        <v>833.33333333333337</v>
      </c>
      <c r="AU100" s="128">
        <v>833.33333333333337</v>
      </c>
      <c r="AV100" s="128">
        <v>833.33333333333337</v>
      </c>
      <c r="AW100" s="128">
        <v>833.33333333333337</v>
      </c>
      <c r="AX100" s="128">
        <v>833.33333333333337</v>
      </c>
      <c r="AY100" s="128">
        <v>833.33333333333337</v>
      </c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  <c r="FP100" s="195"/>
      <c r="FQ100" s="195"/>
      <c r="FR100" s="195"/>
      <c r="FS100" s="195"/>
      <c r="FT100" s="195"/>
      <c r="FU100" s="195"/>
      <c r="FV100" s="195"/>
      <c r="FW100" s="195"/>
      <c r="FX100" s="195"/>
      <c r="FY100" s="195"/>
      <c r="FZ100" s="195"/>
      <c r="GA100" s="195"/>
      <c r="GB100" s="195"/>
      <c r="GC100" s="195"/>
      <c r="GD100" s="195"/>
      <c r="GE100" s="195"/>
      <c r="GF100" s="195"/>
      <c r="GG100" s="195"/>
      <c r="GH100" s="195"/>
      <c r="GI100" s="195"/>
      <c r="GJ100" s="195"/>
      <c r="GK100" s="195"/>
      <c r="GL100" s="195"/>
      <c r="GM100" s="195"/>
      <c r="GN100" s="195"/>
      <c r="GO100" s="195"/>
      <c r="GP100" s="195"/>
      <c r="GQ100" s="195"/>
      <c r="GR100" s="195"/>
      <c r="GS100" s="195"/>
      <c r="GT100" s="195"/>
      <c r="GU100" s="195"/>
      <c r="GV100" s="195"/>
      <c r="GW100" s="195"/>
      <c r="GX100" s="195"/>
      <c r="GY100" s="195"/>
      <c r="GZ100" s="195"/>
      <c r="HA100" s="195"/>
      <c r="HB100" s="195"/>
      <c r="HC100" s="195"/>
      <c r="HD100" s="195"/>
      <c r="HE100" s="195"/>
      <c r="HF100" s="195"/>
      <c r="HG100" s="195"/>
      <c r="HH100" s="195"/>
      <c r="HI100" s="195"/>
      <c r="HJ100" s="195"/>
      <c r="HK100" s="195"/>
      <c r="HL100" s="195"/>
      <c r="HM100" s="195"/>
      <c r="HN100" s="195"/>
      <c r="HO100" s="195"/>
      <c r="HP100" s="195"/>
      <c r="HQ100" s="195"/>
      <c r="HR100" s="195"/>
      <c r="HS100" s="195"/>
      <c r="HT100" s="195"/>
      <c r="HU100" s="195"/>
      <c r="HV100" s="195"/>
      <c r="HW100" s="195"/>
      <c r="HX100" s="195"/>
      <c r="HY100" s="195"/>
      <c r="HZ100" s="195"/>
      <c r="IA100" s="195"/>
      <c r="IB100" s="195"/>
      <c r="IC100" s="195"/>
      <c r="ID100" s="195"/>
      <c r="IE100" s="195"/>
      <c r="IF100" s="195"/>
      <c r="IG100" s="195"/>
      <c r="IH100" s="195"/>
      <c r="II100" s="195"/>
      <c r="IJ100" s="195"/>
      <c r="IK100" s="195"/>
      <c r="IL100" s="195"/>
      <c r="IM100" s="195"/>
      <c r="IN100" s="195"/>
    </row>
    <row r="101" spans="3:248" x14ac:dyDescent="0.5">
      <c r="C101" s="8">
        <v>42735</v>
      </c>
      <c r="D101" s="6" t="s">
        <v>196</v>
      </c>
      <c r="E101" s="6" t="s">
        <v>196</v>
      </c>
      <c r="F101" s="6" t="s">
        <v>196</v>
      </c>
      <c r="G101" s="6" t="s">
        <v>196</v>
      </c>
      <c r="H101" s="6" t="s">
        <v>196</v>
      </c>
      <c r="I101" s="6" t="s">
        <v>196</v>
      </c>
      <c r="J101" s="6" t="s">
        <v>196</v>
      </c>
      <c r="K101" s="6" t="s">
        <v>196</v>
      </c>
      <c r="L101" s="6" t="s">
        <v>196</v>
      </c>
      <c r="M101" s="6" t="s">
        <v>196</v>
      </c>
      <c r="N101" s="6" t="s">
        <v>196</v>
      </c>
      <c r="O101" s="35">
        <f>O$17/12</f>
        <v>1111.1111111111111</v>
      </c>
      <c r="P101" s="128">
        <v>1122.2222222222222</v>
      </c>
      <c r="Q101" s="128">
        <v>1133.4444444444446</v>
      </c>
      <c r="R101" s="128">
        <v>1144.778888888889</v>
      </c>
      <c r="S101" s="128">
        <v>770.81778518518524</v>
      </c>
      <c r="T101" s="128">
        <v>778.52596303703706</v>
      </c>
      <c r="U101" s="128">
        <v>786.31122266740749</v>
      </c>
      <c r="V101" s="128">
        <v>794.17433489408154</v>
      </c>
      <c r="W101" s="128">
        <v>802.11607824302234</v>
      </c>
      <c r="X101" s="128">
        <v>810.13723902545257</v>
      </c>
      <c r="Y101" s="128">
        <v>818.23861141570706</v>
      </c>
      <c r="Z101" s="128">
        <v>826.42099752986417</v>
      </c>
      <c r="AA101" s="128">
        <v>834.68520750516279</v>
      </c>
      <c r="AB101" s="128">
        <v>843.03205958021442</v>
      </c>
      <c r="AC101" s="128">
        <v>851.46238017601661</v>
      </c>
      <c r="AD101" s="128">
        <v>859.9770039777768</v>
      </c>
      <c r="AE101" s="128">
        <v>868.57677401755461</v>
      </c>
      <c r="AF101" s="128">
        <v>877.26254175773022</v>
      </c>
      <c r="AG101" s="128">
        <v>886.03516717530749</v>
      </c>
      <c r="AH101" s="128">
        <v>894.89551884706054</v>
      </c>
      <c r="AI101" s="128">
        <v>903.84447403553111</v>
      </c>
      <c r="AJ101" s="128">
        <v>912.88291877588642</v>
      </c>
      <c r="AK101" s="128">
        <v>922.01174796364535</v>
      </c>
      <c r="AL101" s="128">
        <v>931.23186544328178</v>
      </c>
      <c r="AM101" s="128">
        <v>940.54418409771461</v>
      </c>
      <c r="AN101" s="128">
        <v>949.94962593869172</v>
      </c>
      <c r="AO101" s="128">
        <v>959.44912219807861</v>
      </c>
      <c r="AP101" s="128">
        <v>969.04361342005939</v>
      </c>
      <c r="AQ101" s="128">
        <v>978.73404955425997</v>
      </c>
      <c r="AR101" s="128">
        <v>988.52139004980256</v>
      </c>
      <c r="AS101" s="128">
        <v>998.40660395030056</v>
      </c>
      <c r="AT101" s="128">
        <v>1008.3906699898035</v>
      </c>
      <c r="AU101" s="128">
        <v>1018.4745766897016</v>
      </c>
      <c r="AV101" s="128">
        <v>1028.6593224565986</v>
      </c>
      <c r="AW101" s="128">
        <v>1038.9459156811647</v>
      </c>
      <c r="AX101" s="128">
        <v>1049.3353748379764</v>
      </c>
      <c r="AY101" s="128">
        <v>1059.8287285863562</v>
      </c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  <c r="FP101" s="195"/>
      <c r="FQ101" s="195"/>
      <c r="FR101" s="195"/>
      <c r="FS101" s="195"/>
      <c r="FT101" s="195"/>
      <c r="FU101" s="195"/>
      <c r="FV101" s="195"/>
      <c r="FW101" s="195"/>
      <c r="FX101" s="195"/>
      <c r="FY101" s="195"/>
      <c r="FZ101" s="195"/>
      <c r="GA101" s="195"/>
      <c r="GB101" s="195"/>
      <c r="GC101" s="195"/>
      <c r="GD101" s="195"/>
      <c r="GE101" s="195"/>
      <c r="GF101" s="195"/>
      <c r="GG101" s="195"/>
      <c r="GH101" s="195"/>
      <c r="GI101" s="195"/>
      <c r="GJ101" s="195"/>
      <c r="GK101" s="195"/>
      <c r="GL101" s="195"/>
      <c r="GM101" s="195"/>
      <c r="GN101" s="195"/>
      <c r="GO101" s="195"/>
      <c r="GP101" s="195"/>
      <c r="GQ101" s="195"/>
      <c r="GR101" s="195"/>
      <c r="GS101" s="195"/>
      <c r="GT101" s="195"/>
      <c r="GU101" s="195"/>
      <c r="GV101" s="195"/>
      <c r="GW101" s="195"/>
      <c r="GX101" s="195"/>
      <c r="GY101" s="195"/>
      <c r="GZ101" s="195"/>
      <c r="HA101" s="195"/>
      <c r="HB101" s="195"/>
      <c r="HC101" s="195"/>
      <c r="HD101" s="195"/>
      <c r="HE101" s="195"/>
      <c r="HF101" s="195"/>
      <c r="HG101" s="195"/>
      <c r="HH101" s="195"/>
      <c r="HI101" s="195"/>
      <c r="HJ101" s="195"/>
      <c r="HK101" s="195"/>
      <c r="HL101" s="195"/>
      <c r="HM101" s="195"/>
      <c r="HN101" s="195"/>
      <c r="HO101" s="195"/>
      <c r="HP101" s="195"/>
      <c r="HQ101" s="195"/>
      <c r="HR101" s="195"/>
      <c r="HS101" s="195"/>
      <c r="HT101" s="195"/>
      <c r="HU101" s="195"/>
      <c r="HV101" s="195"/>
      <c r="HW101" s="195"/>
      <c r="HX101" s="195"/>
      <c r="HY101" s="195"/>
      <c r="HZ101" s="195"/>
      <c r="IA101" s="195"/>
      <c r="IB101" s="195"/>
      <c r="IC101" s="195"/>
      <c r="ID101" s="195"/>
      <c r="IE101" s="195"/>
      <c r="IF101" s="195"/>
      <c r="IG101" s="195"/>
      <c r="IH101" s="195"/>
      <c r="II101" s="195"/>
      <c r="IJ101" s="195"/>
      <c r="IK101" s="195"/>
      <c r="IL101" s="195"/>
      <c r="IM101" s="195"/>
      <c r="IN101" s="195"/>
    </row>
    <row r="102" spans="3:248" x14ac:dyDescent="0.5">
      <c r="C102" s="8">
        <v>42766</v>
      </c>
      <c r="D102" s="6" t="s">
        <v>196</v>
      </c>
      <c r="E102" s="6" t="s">
        <v>196</v>
      </c>
      <c r="F102" s="6" t="s">
        <v>196</v>
      </c>
      <c r="G102" s="6" t="s">
        <v>196</v>
      </c>
      <c r="H102" s="6" t="s">
        <v>196</v>
      </c>
      <c r="I102" s="6" t="s">
        <v>196</v>
      </c>
      <c r="J102" s="6" t="s">
        <v>196</v>
      </c>
      <c r="K102" s="6" t="s">
        <v>196</v>
      </c>
      <c r="L102" s="6" t="s">
        <v>196</v>
      </c>
      <c r="M102" s="6" t="s">
        <v>196</v>
      </c>
      <c r="N102" s="6" t="s">
        <v>196</v>
      </c>
      <c r="O102" s="6" t="s">
        <v>196</v>
      </c>
      <c r="P102" s="35">
        <f>P$17/12</f>
        <v>1805.5555555555557</v>
      </c>
      <c r="Q102" s="128">
        <v>1823.6111111111113</v>
      </c>
      <c r="R102" s="128">
        <v>1841.8472222222224</v>
      </c>
      <c r="S102" s="128">
        <v>1860.2656944444445</v>
      </c>
      <c r="T102" s="128">
        <v>1409.1512635416668</v>
      </c>
      <c r="U102" s="128">
        <v>1423.2427761770834</v>
      </c>
      <c r="V102" s="128">
        <v>1437.4752039388543</v>
      </c>
      <c r="W102" s="128">
        <v>1451.8499559782429</v>
      </c>
      <c r="X102" s="128">
        <v>977.57897035868348</v>
      </c>
      <c r="Y102" s="128">
        <v>987.35476006227032</v>
      </c>
      <c r="Z102" s="128">
        <v>997.22830766289303</v>
      </c>
      <c r="AA102" s="128">
        <v>1007.200590739522</v>
      </c>
      <c r="AB102" s="128">
        <v>1017.2725966469172</v>
      </c>
      <c r="AC102" s="128">
        <v>1027.4453226133865</v>
      </c>
      <c r="AD102" s="128">
        <v>1037.7197758395203</v>
      </c>
      <c r="AE102" s="128">
        <v>1048.0969735979154</v>
      </c>
      <c r="AF102" s="128">
        <v>1058.5779433338946</v>
      </c>
      <c r="AG102" s="128">
        <v>1069.1637227672336</v>
      </c>
      <c r="AH102" s="128">
        <v>1079.8553599949059</v>
      </c>
      <c r="AI102" s="128">
        <v>1090.6539135948551</v>
      </c>
      <c r="AJ102" s="128">
        <v>1101.5604527308037</v>
      </c>
      <c r="AK102" s="128">
        <v>1112.5760572581119</v>
      </c>
      <c r="AL102" s="128">
        <v>1123.701817830693</v>
      </c>
      <c r="AM102" s="128">
        <v>1134.9388360089999</v>
      </c>
      <c r="AN102" s="128">
        <v>1146.2882243690899</v>
      </c>
      <c r="AO102" s="128">
        <v>1157.7511066127809</v>
      </c>
      <c r="AP102" s="128">
        <v>1169.3286176789086</v>
      </c>
      <c r="AQ102" s="128">
        <v>1181.0219038556977</v>
      </c>
      <c r="AR102" s="128">
        <v>1192.8321228942548</v>
      </c>
      <c r="AS102" s="128">
        <v>1204.7604441231974</v>
      </c>
      <c r="AT102" s="128">
        <v>1216.8080485644293</v>
      </c>
      <c r="AU102" s="128">
        <v>1228.9761290500737</v>
      </c>
      <c r="AV102" s="128">
        <v>1241.2658903405745</v>
      </c>
      <c r="AW102" s="128">
        <v>1253.6785492439803</v>
      </c>
      <c r="AX102" s="128">
        <v>1266.2153347364201</v>
      </c>
      <c r="AY102" s="128">
        <v>1278.8774880837843</v>
      </c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  <c r="FP102" s="195"/>
      <c r="FQ102" s="195"/>
      <c r="FR102" s="195"/>
      <c r="FS102" s="195"/>
      <c r="FT102" s="195"/>
      <c r="FU102" s="195"/>
      <c r="FV102" s="195"/>
      <c r="FW102" s="195"/>
      <c r="FX102" s="195"/>
      <c r="FY102" s="195"/>
      <c r="FZ102" s="195"/>
      <c r="GA102" s="195"/>
      <c r="GB102" s="195"/>
      <c r="GC102" s="195"/>
      <c r="GD102" s="195"/>
      <c r="GE102" s="195"/>
      <c r="GF102" s="195"/>
      <c r="GG102" s="195"/>
      <c r="GH102" s="195"/>
      <c r="GI102" s="195"/>
      <c r="GJ102" s="195"/>
      <c r="GK102" s="195"/>
      <c r="GL102" s="195"/>
      <c r="GM102" s="195"/>
      <c r="GN102" s="195"/>
      <c r="GO102" s="195"/>
      <c r="GP102" s="195"/>
      <c r="GQ102" s="195"/>
      <c r="GR102" s="195"/>
      <c r="GS102" s="195"/>
      <c r="GT102" s="195"/>
      <c r="GU102" s="195"/>
      <c r="GV102" s="195"/>
      <c r="GW102" s="195"/>
      <c r="GX102" s="195"/>
      <c r="GY102" s="195"/>
      <c r="GZ102" s="195"/>
      <c r="HA102" s="195"/>
      <c r="HB102" s="195"/>
      <c r="HC102" s="195"/>
      <c r="HD102" s="195"/>
      <c r="HE102" s="195"/>
      <c r="HF102" s="195"/>
      <c r="HG102" s="195"/>
      <c r="HH102" s="195"/>
      <c r="HI102" s="195"/>
      <c r="HJ102" s="195"/>
      <c r="HK102" s="195"/>
      <c r="HL102" s="195"/>
      <c r="HM102" s="195"/>
      <c r="HN102" s="195"/>
      <c r="HO102" s="195"/>
      <c r="HP102" s="195"/>
      <c r="HQ102" s="195"/>
      <c r="HR102" s="195"/>
      <c r="HS102" s="195"/>
      <c r="HT102" s="195"/>
      <c r="HU102" s="195"/>
      <c r="HV102" s="195"/>
      <c r="HW102" s="195"/>
      <c r="HX102" s="195"/>
      <c r="HY102" s="195"/>
      <c r="HZ102" s="195"/>
      <c r="IA102" s="195"/>
      <c r="IB102" s="195"/>
      <c r="IC102" s="195"/>
      <c r="ID102" s="195"/>
      <c r="IE102" s="195"/>
      <c r="IF102" s="195"/>
      <c r="IG102" s="195"/>
      <c r="IH102" s="195"/>
      <c r="II102" s="195"/>
      <c r="IJ102" s="195"/>
      <c r="IK102" s="195"/>
      <c r="IL102" s="195"/>
      <c r="IM102" s="195"/>
      <c r="IN102" s="195"/>
    </row>
    <row r="103" spans="3:248" x14ac:dyDescent="0.5">
      <c r="C103" s="8">
        <v>42794</v>
      </c>
      <c r="D103" s="6" t="s">
        <v>196</v>
      </c>
      <c r="E103" s="6" t="s">
        <v>196</v>
      </c>
      <c r="F103" s="6" t="s">
        <v>196</v>
      </c>
      <c r="G103" s="6" t="s">
        <v>196</v>
      </c>
      <c r="H103" s="6" t="s">
        <v>196</v>
      </c>
      <c r="I103" s="6" t="s">
        <v>196</v>
      </c>
      <c r="J103" s="6" t="s">
        <v>196</v>
      </c>
      <c r="K103" s="6" t="s">
        <v>196</v>
      </c>
      <c r="L103" s="6" t="s">
        <v>196</v>
      </c>
      <c r="M103" s="6" t="s">
        <v>196</v>
      </c>
      <c r="N103" s="6" t="s">
        <v>196</v>
      </c>
      <c r="O103" s="6" t="s">
        <v>196</v>
      </c>
      <c r="P103" s="6" t="s">
        <v>196</v>
      </c>
      <c r="Q103" s="35">
        <f>Q$17/12</f>
        <v>2166.6666666666665</v>
      </c>
      <c r="R103" s="128">
        <v>2188.333333333333</v>
      </c>
      <c r="S103" s="128">
        <v>2210.2166666666662</v>
      </c>
      <c r="T103" s="128">
        <v>2232.3188333333333</v>
      </c>
      <c r="U103" s="128">
        <v>1803.7136173333331</v>
      </c>
      <c r="V103" s="128">
        <v>1821.7507535066663</v>
      </c>
      <c r="W103" s="128">
        <v>1839.9682610417331</v>
      </c>
      <c r="X103" s="128">
        <v>1858.3679436521504</v>
      </c>
      <c r="Y103" s="128">
        <v>1407.713717316504</v>
      </c>
      <c r="Z103" s="128">
        <v>1421.7908544896691</v>
      </c>
      <c r="AA103" s="128">
        <v>1436.0087630345656</v>
      </c>
      <c r="AB103" s="128">
        <v>1450.3688506649114</v>
      </c>
      <c r="AC103" s="128">
        <v>976.58169278104037</v>
      </c>
      <c r="AD103" s="128">
        <v>986.34750970885079</v>
      </c>
      <c r="AE103" s="128">
        <v>996.21098480593935</v>
      </c>
      <c r="AF103" s="128">
        <v>1006.1730946539988</v>
      </c>
      <c r="AG103" s="128">
        <v>1016.2348256005388</v>
      </c>
      <c r="AH103" s="128">
        <v>1026.3971738565442</v>
      </c>
      <c r="AI103" s="128">
        <v>1036.6611455951097</v>
      </c>
      <c r="AJ103" s="128">
        <v>1047.0277570510609</v>
      </c>
      <c r="AK103" s="128">
        <v>1057.4980346215716</v>
      </c>
      <c r="AL103" s="128">
        <v>1068.0730149677872</v>
      </c>
      <c r="AM103" s="128">
        <v>1078.7537451174651</v>
      </c>
      <c r="AN103" s="128">
        <v>1089.5412825686396</v>
      </c>
      <c r="AO103" s="128">
        <v>1100.4366953943261</v>
      </c>
      <c r="AP103" s="128">
        <v>1111.4410623482693</v>
      </c>
      <c r="AQ103" s="128">
        <v>1122.5554729717519</v>
      </c>
      <c r="AR103" s="128">
        <v>1133.7810277014694</v>
      </c>
      <c r="AS103" s="128">
        <v>1145.1188379784842</v>
      </c>
      <c r="AT103" s="128">
        <v>1156.5700263582689</v>
      </c>
      <c r="AU103" s="128">
        <v>1168.1357266218517</v>
      </c>
      <c r="AV103" s="128">
        <v>1179.8170838880703</v>
      </c>
      <c r="AW103" s="128">
        <v>1191.615254726951</v>
      </c>
      <c r="AX103" s="128">
        <v>1203.5314072742206</v>
      </c>
      <c r="AY103" s="128">
        <v>1215.5667213469628</v>
      </c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  <c r="FP103" s="195"/>
      <c r="FQ103" s="195"/>
      <c r="FR103" s="195"/>
      <c r="FS103" s="195"/>
      <c r="FT103" s="195"/>
      <c r="FU103" s="195"/>
      <c r="FV103" s="195"/>
      <c r="FW103" s="195"/>
      <c r="FX103" s="195"/>
      <c r="FY103" s="195"/>
      <c r="FZ103" s="195"/>
      <c r="GA103" s="195"/>
      <c r="GB103" s="195"/>
      <c r="GC103" s="195"/>
      <c r="GD103" s="195"/>
      <c r="GE103" s="195"/>
      <c r="GF103" s="195"/>
      <c r="GG103" s="195"/>
      <c r="GH103" s="195"/>
      <c r="GI103" s="195"/>
      <c r="GJ103" s="195"/>
      <c r="GK103" s="195"/>
      <c r="GL103" s="195"/>
      <c r="GM103" s="195"/>
      <c r="GN103" s="195"/>
      <c r="GO103" s="195"/>
      <c r="GP103" s="195"/>
      <c r="GQ103" s="195"/>
      <c r="GR103" s="195"/>
      <c r="GS103" s="195"/>
      <c r="GT103" s="195"/>
      <c r="GU103" s="195"/>
      <c r="GV103" s="195"/>
      <c r="GW103" s="195"/>
      <c r="GX103" s="195"/>
      <c r="GY103" s="195"/>
      <c r="GZ103" s="195"/>
      <c r="HA103" s="195"/>
      <c r="HB103" s="195"/>
      <c r="HC103" s="195"/>
      <c r="HD103" s="195"/>
      <c r="HE103" s="195"/>
      <c r="HF103" s="195"/>
      <c r="HG103" s="195"/>
      <c r="HH103" s="195"/>
      <c r="HI103" s="195"/>
      <c r="HJ103" s="195"/>
      <c r="HK103" s="195"/>
      <c r="HL103" s="195"/>
      <c r="HM103" s="195"/>
      <c r="HN103" s="195"/>
      <c r="HO103" s="195"/>
      <c r="HP103" s="195"/>
      <c r="HQ103" s="195"/>
      <c r="HR103" s="195"/>
      <c r="HS103" s="195"/>
      <c r="HT103" s="195"/>
      <c r="HU103" s="195"/>
      <c r="HV103" s="195"/>
      <c r="HW103" s="195"/>
      <c r="HX103" s="195"/>
      <c r="HY103" s="195"/>
      <c r="HZ103" s="195"/>
      <c r="IA103" s="195"/>
      <c r="IB103" s="195"/>
      <c r="IC103" s="195"/>
      <c r="ID103" s="195"/>
      <c r="IE103" s="195"/>
      <c r="IF103" s="195"/>
      <c r="IG103" s="195"/>
      <c r="IH103" s="195"/>
      <c r="II103" s="195"/>
      <c r="IJ103" s="195"/>
      <c r="IK103" s="195"/>
      <c r="IL103" s="195"/>
      <c r="IM103" s="195"/>
      <c r="IN103" s="195"/>
    </row>
    <row r="104" spans="3:248" x14ac:dyDescent="0.5">
      <c r="C104" s="8">
        <v>42825</v>
      </c>
      <c r="D104" s="6" t="s">
        <v>196</v>
      </c>
      <c r="E104" s="6" t="s">
        <v>196</v>
      </c>
      <c r="F104" s="6" t="s">
        <v>196</v>
      </c>
      <c r="G104" s="6" t="s">
        <v>196</v>
      </c>
      <c r="H104" s="6" t="s">
        <v>196</v>
      </c>
      <c r="I104" s="6" t="s">
        <v>196</v>
      </c>
      <c r="J104" s="6" t="s">
        <v>196</v>
      </c>
      <c r="K104" s="6" t="s">
        <v>196</v>
      </c>
      <c r="L104" s="6" t="s">
        <v>196</v>
      </c>
      <c r="M104" s="6" t="s">
        <v>196</v>
      </c>
      <c r="N104" s="6" t="s">
        <v>196</v>
      </c>
      <c r="O104" s="6" t="s">
        <v>196</v>
      </c>
      <c r="P104" s="6" t="s">
        <v>196</v>
      </c>
      <c r="Q104" s="6" t="s">
        <v>196</v>
      </c>
      <c r="R104" s="35">
        <f>R$17/12</f>
        <v>2600</v>
      </c>
      <c r="S104" s="128">
        <v>2626</v>
      </c>
      <c r="T104" s="128">
        <v>2652.2599999999998</v>
      </c>
      <c r="U104" s="128">
        <v>2678.7825999999995</v>
      </c>
      <c r="V104" s="128">
        <v>2254.6420216666666</v>
      </c>
      <c r="W104" s="128">
        <v>2277.1884418833329</v>
      </c>
      <c r="X104" s="128">
        <v>2299.9603263021663</v>
      </c>
      <c r="Y104" s="128">
        <v>2322.9599295651878</v>
      </c>
      <c r="Z104" s="128">
        <v>1876.951623088672</v>
      </c>
      <c r="AA104" s="128">
        <v>1895.7211393195587</v>
      </c>
      <c r="AB104" s="128">
        <v>1914.6783507127543</v>
      </c>
      <c r="AC104" s="128">
        <v>1933.8251342198819</v>
      </c>
      <c r="AD104" s="128">
        <v>1464.8725391715607</v>
      </c>
      <c r="AE104" s="128">
        <v>1479.5212645632762</v>
      </c>
      <c r="AF104" s="128">
        <v>1494.316477208909</v>
      </c>
      <c r="AG104" s="128">
        <v>1509.2596419809981</v>
      </c>
      <c r="AH104" s="128">
        <v>1016.2348256005388</v>
      </c>
      <c r="AI104" s="128">
        <v>1026.3971738565442</v>
      </c>
      <c r="AJ104" s="128">
        <v>1036.6611455951097</v>
      </c>
      <c r="AK104" s="128">
        <v>1047.0277570510609</v>
      </c>
      <c r="AL104" s="128">
        <v>1057.4980346215716</v>
      </c>
      <c r="AM104" s="128">
        <v>1068.0730149677872</v>
      </c>
      <c r="AN104" s="128">
        <v>1078.7537451174651</v>
      </c>
      <c r="AO104" s="128">
        <v>1089.5412825686396</v>
      </c>
      <c r="AP104" s="128">
        <v>1100.4366953943261</v>
      </c>
      <c r="AQ104" s="128">
        <v>1111.4410623482693</v>
      </c>
      <c r="AR104" s="128">
        <v>1122.5554729717519</v>
      </c>
      <c r="AS104" s="128">
        <v>1133.7810277014694</v>
      </c>
      <c r="AT104" s="128">
        <v>1145.1188379784842</v>
      </c>
      <c r="AU104" s="128">
        <v>1156.5700263582689</v>
      </c>
      <c r="AV104" s="128">
        <v>1168.1357266218517</v>
      </c>
      <c r="AW104" s="128">
        <v>1179.8170838880703</v>
      </c>
      <c r="AX104" s="128">
        <v>1191.615254726951</v>
      </c>
      <c r="AY104" s="128">
        <v>1203.5314072742206</v>
      </c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  <c r="FP104" s="195"/>
      <c r="FQ104" s="195"/>
      <c r="FR104" s="195"/>
      <c r="FS104" s="195"/>
      <c r="FT104" s="195"/>
      <c r="FU104" s="195"/>
      <c r="FV104" s="195"/>
      <c r="FW104" s="195"/>
      <c r="FX104" s="195"/>
      <c r="FY104" s="195"/>
      <c r="FZ104" s="195"/>
      <c r="GA104" s="195"/>
      <c r="GB104" s="195"/>
      <c r="GC104" s="195"/>
      <c r="GD104" s="195"/>
      <c r="GE104" s="195"/>
      <c r="GF104" s="195"/>
      <c r="GG104" s="195"/>
      <c r="GH104" s="195"/>
      <c r="GI104" s="195"/>
      <c r="GJ104" s="195"/>
      <c r="GK104" s="195"/>
      <c r="GL104" s="195"/>
      <c r="GM104" s="195"/>
      <c r="GN104" s="195"/>
      <c r="GO104" s="195"/>
      <c r="GP104" s="195"/>
      <c r="GQ104" s="195"/>
      <c r="GR104" s="195"/>
      <c r="GS104" s="195"/>
      <c r="GT104" s="195"/>
      <c r="GU104" s="195"/>
      <c r="GV104" s="195"/>
      <c r="GW104" s="195"/>
      <c r="GX104" s="195"/>
      <c r="GY104" s="195"/>
      <c r="GZ104" s="195"/>
      <c r="HA104" s="195"/>
      <c r="HB104" s="195"/>
      <c r="HC104" s="195"/>
      <c r="HD104" s="195"/>
      <c r="HE104" s="195"/>
      <c r="HF104" s="195"/>
      <c r="HG104" s="195"/>
      <c r="HH104" s="195"/>
      <c r="HI104" s="195"/>
      <c r="HJ104" s="195"/>
      <c r="HK104" s="195"/>
      <c r="HL104" s="195"/>
      <c r="HM104" s="195"/>
      <c r="HN104" s="195"/>
      <c r="HO104" s="195"/>
      <c r="HP104" s="195"/>
      <c r="HQ104" s="195"/>
      <c r="HR104" s="195"/>
      <c r="HS104" s="195"/>
      <c r="HT104" s="195"/>
      <c r="HU104" s="195"/>
      <c r="HV104" s="195"/>
      <c r="HW104" s="195"/>
      <c r="HX104" s="195"/>
      <c r="HY104" s="195"/>
      <c r="HZ104" s="195"/>
      <c r="IA104" s="195"/>
      <c r="IB104" s="195"/>
      <c r="IC104" s="195"/>
      <c r="ID104" s="195"/>
      <c r="IE104" s="195"/>
      <c r="IF104" s="195"/>
      <c r="IG104" s="195"/>
      <c r="IH104" s="195"/>
      <c r="II104" s="195"/>
      <c r="IJ104" s="195"/>
      <c r="IK104" s="195"/>
      <c r="IL104" s="195"/>
      <c r="IM104" s="195"/>
      <c r="IN104" s="195"/>
    </row>
    <row r="105" spans="3:248" x14ac:dyDescent="0.5">
      <c r="C105" s="8">
        <v>42855</v>
      </c>
      <c r="D105" s="6" t="s">
        <v>196</v>
      </c>
      <c r="E105" s="6" t="s">
        <v>196</v>
      </c>
      <c r="F105" s="6" t="s">
        <v>196</v>
      </c>
      <c r="G105" s="6" t="s">
        <v>196</v>
      </c>
      <c r="H105" s="6" t="s">
        <v>196</v>
      </c>
      <c r="I105" s="6" t="s">
        <v>196</v>
      </c>
      <c r="J105" s="6" t="s">
        <v>196</v>
      </c>
      <c r="K105" s="6" t="s">
        <v>196</v>
      </c>
      <c r="L105" s="6" t="s">
        <v>196</v>
      </c>
      <c r="M105" s="6" t="s">
        <v>196</v>
      </c>
      <c r="N105" s="6" t="s">
        <v>196</v>
      </c>
      <c r="O105" s="6" t="s">
        <v>196</v>
      </c>
      <c r="P105" s="6" t="s">
        <v>196</v>
      </c>
      <c r="Q105" s="6" t="s">
        <v>196</v>
      </c>
      <c r="R105" s="6" t="s">
        <v>196</v>
      </c>
      <c r="S105" s="35">
        <f>S$17/12</f>
        <v>2600</v>
      </c>
      <c r="T105" s="128">
        <v>2626</v>
      </c>
      <c r="U105" s="128">
        <v>2652.2599999999998</v>
      </c>
      <c r="V105" s="128">
        <v>2678.7825999999995</v>
      </c>
      <c r="W105" s="128">
        <v>2254.6420216666666</v>
      </c>
      <c r="X105" s="128">
        <v>2277.1884418833329</v>
      </c>
      <c r="Y105" s="128">
        <v>2299.9603263021663</v>
      </c>
      <c r="Z105" s="128">
        <v>2322.9599295651878</v>
      </c>
      <c r="AA105" s="128">
        <v>1876.951623088672</v>
      </c>
      <c r="AB105" s="128">
        <v>1895.7211393195587</v>
      </c>
      <c r="AC105" s="128">
        <v>1914.6783507127543</v>
      </c>
      <c r="AD105" s="128">
        <v>1933.8251342198819</v>
      </c>
      <c r="AE105" s="128">
        <v>1464.8725391715607</v>
      </c>
      <c r="AF105" s="128">
        <v>1479.5212645632762</v>
      </c>
      <c r="AG105" s="128">
        <v>1494.316477208909</v>
      </c>
      <c r="AH105" s="128">
        <v>1509.2596419809981</v>
      </c>
      <c r="AI105" s="128">
        <v>1016.2348256005388</v>
      </c>
      <c r="AJ105" s="128">
        <v>1026.3971738565442</v>
      </c>
      <c r="AK105" s="128">
        <v>1036.6611455951097</v>
      </c>
      <c r="AL105" s="128">
        <v>1047.0277570510609</v>
      </c>
      <c r="AM105" s="128">
        <v>1057.4980346215716</v>
      </c>
      <c r="AN105" s="128">
        <v>1068.0730149677872</v>
      </c>
      <c r="AO105" s="128">
        <v>1078.7537451174651</v>
      </c>
      <c r="AP105" s="128">
        <v>1089.5412825686396</v>
      </c>
      <c r="AQ105" s="128">
        <v>1100.4366953943261</v>
      </c>
      <c r="AR105" s="128">
        <v>1111.4410623482693</v>
      </c>
      <c r="AS105" s="128">
        <v>1122.5554729717519</v>
      </c>
      <c r="AT105" s="128">
        <v>1133.7810277014694</v>
      </c>
      <c r="AU105" s="128">
        <v>1145.1188379784842</v>
      </c>
      <c r="AV105" s="128">
        <v>1156.5700263582689</v>
      </c>
      <c r="AW105" s="128">
        <v>1168.1357266218517</v>
      </c>
      <c r="AX105" s="128">
        <v>1179.8170838880703</v>
      </c>
      <c r="AY105" s="128">
        <v>1191.615254726951</v>
      </c>
      <c r="BC105" s="26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  <c r="FP105" s="195"/>
      <c r="FQ105" s="195"/>
      <c r="FR105" s="195"/>
      <c r="FS105" s="195"/>
      <c r="FT105" s="195"/>
      <c r="FU105" s="195"/>
      <c r="FV105" s="195"/>
      <c r="FW105" s="195"/>
      <c r="FX105" s="195"/>
      <c r="FY105" s="195"/>
      <c r="FZ105" s="195"/>
      <c r="GA105" s="195"/>
      <c r="GB105" s="195"/>
      <c r="GC105" s="195"/>
      <c r="GD105" s="195"/>
      <c r="GE105" s="195"/>
      <c r="GF105" s="195"/>
      <c r="GG105" s="195"/>
      <c r="GH105" s="195"/>
      <c r="GI105" s="195"/>
      <c r="GJ105" s="195"/>
      <c r="GK105" s="195"/>
      <c r="GL105" s="195"/>
      <c r="GM105" s="195"/>
      <c r="GN105" s="195"/>
      <c r="GO105" s="195"/>
      <c r="GP105" s="195"/>
      <c r="GQ105" s="195"/>
      <c r="GR105" s="195"/>
      <c r="GS105" s="195"/>
      <c r="GT105" s="195"/>
      <c r="GU105" s="195"/>
      <c r="GV105" s="195"/>
      <c r="GW105" s="195"/>
      <c r="GX105" s="195"/>
      <c r="GY105" s="195"/>
      <c r="GZ105" s="195"/>
      <c r="HA105" s="195"/>
      <c r="HB105" s="195"/>
      <c r="HC105" s="195"/>
      <c r="HD105" s="195"/>
      <c r="HE105" s="195"/>
      <c r="HF105" s="195"/>
      <c r="HG105" s="195"/>
      <c r="HH105" s="195"/>
      <c r="HI105" s="195"/>
      <c r="HJ105" s="195"/>
      <c r="HK105" s="195"/>
      <c r="HL105" s="195"/>
      <c r="HM105" s="195"/>
      <c r="HN105" s="195"/>
      <c r="HO105" s="195"/>
      <c r="HP105" s="195"/>
      <c r="HQ105" s="195"/>
      <c r="HR105" s="195"/>
      <c r="HS105" s="195"/>
      <c r="HT105" s="195"/>
      <c r="HU105" s="195"/>
      <c r="HV105" s="195"/>
      <c r="HW105" s="195"/>
      <c r="HX105" s="195"/>
      <c r="HY105" s="195"/>
      <c r="HZ105" s="195"/>
      <c r="IA105" s="195"/>
      <c r="IB105" s="195"/>
      <c r="IC105" s="195"/>
      <c r="ID105" s="195"/>
      <c r="IE105" s="195"/>
      <c r="IF105" s="195"/>
      <c r="IG105" s="195"/>
      <c r="IH105" s="195"/>
      <c r="II105" s="195"/>
      <c r="IJ105" s="195"/>
      <c r="IK105" s="195"/>
      <c r="IL105" s="195"/>
      <c r="IM105" s="195"/>
      <c r="IN105" s="195"/>
    </row>
    <row r="106" spans="3:248" x14ac:dyDescent="0.5">
      <c r="C106" s="8">
        <v>42886</v>
      </c>
      <c r="D106" s="6" t="s">
        <v>196</v>
      </c>
      <c r="E106" s="6" t="s">
        <v>196</v>
      </c>
      <c r="F106" s="6" t="s">
        <v>196</v>
      </c>
      <c r="G106" s="6" t="s">
        <v>196</v>
      </c>
      <c r="H106" s="6" t="s">
        <v>196</v>
      </c>
      <c r="I106" s="6" t="s">
        <v>196</v>
      </c>
      <c r="J106" s="6" t="s">
        <v>196</v>
      </c>
      <c r="K106" s="6" t="s">
        <v>196</v>
      </c>
      <c r="L106" s="6" t="s">
        <v>196</v>
      </c>
      <c r="M106" s="6" t="s">
        <v>196</v>
      </c>
      <c r="N106" s="6" t="s">
        <v>196</v>
      </c>
      <c r="O106" s="6" t="s">
        <v>196</v>
      </c>
      <c r="P106" s="6" t="s">
        <v>196</v>
      </c>
      <c r="Q106" s="6" t="s">
        <v>196</v>
      </c>
      <c r="R106" s="6" t="s">
        <v>196</v>
      </c>
      <c r="S106" s="6" t="s">
        <v>196</v>
      </c>
      <c r="T106" s="35">
        <f>T$17/12</f>
        <v>2600</v>
      </c>
      <c r="U106" s="128">
        <v>2626</v>
      </c>
      <c r="V106" s="128">
        <v>2652.2599999999998</v>
      </c>
      <c r="W106" s="128">
        <v>2678.7825999999995</v>
      </c>
      <c r="X106" s="128">
        <v>2254.6420216666666</v>
      </c>
      <c r="Y106" s="128">
        <v>2277.1884418833329</v>
      </c>
      <c r="Z106" s="128">
        <v>2299.9603263021663</v>
      </c>
      <c r="AA106" s="128">
        <v>2322.9599295651878</v>
      </c>
      <c r="AB106" s="128">
        <v>1876.951623088672</v>
      </c>
      <c r="AC106" s="128">
        <v>1895.7211393195587</v>
      </c>
      <c r="AD106" s="128">
        <v>1914.6783507127543</v>
      </c>
      <c r="AE106" s="128">
        <v>1933.8251342198819</v>
      </c>
      <c r="AF106" s="128">
        <v>1464.8725391715607</v>
      </c>
      <c r="AG106" s="128">
        <v>1479.5212645632762</v>
      </c>
      <c r="AH106" s="128">
        <v>1494.316477208909</v>
      </c>
      <c r="AI106" s="128">
        <v>1509.2596419809981</v>
      </c>
      <c r="AJ106" s="128">
        <v>1016.2348256005388</v>
      </c>
      <c r="AK106" s="128">
        <v>1026.3971738565442</v>
      </c>
      <c r="AL106" s="128">
        <v>1036.6611455951097</v>
      </c>
      <c r="AM106" s="128">
        <v>1047.0277570510609</v>
      </c>
      <c r="AN106" s="128">
        <v>1057.4980346215716</v>
      </c>
      <c r="AO106" s="128">
        <v>1068.0730149677872</v>
      </c>
      <c r="AP106" s="128">
        <v>1078.7537451174651</v>
      </c>
      <c r="AQ106" s="128">
        <v>1089.5412825686396</v>
      </c>
      <c r="AR106" s="128">
        <v>1100.4366953943261</v>
      </c>
      <c r="AS106" s="128">
        <v>1111.4410623482693</v>
      </c>
      <c r="AT106" s="128">
        <v>1122.5554729717519</v>
      </c>
      <c r="AU106" s="128">
        <v>1133.7810277014694</v>
      </c>
      <c r="AV106" s="128">
        <v>1145.1188379784842</v>
      </c>
      <c r="AW106" s="128">
        <v>1156.5700263582689</v>
      </c>
      <c r="AX106" s="128">
        <v>1168.1357266218517</v>
      </c>
      <c r="AY106" s="128">
        <v>1179.8170838880703</v>
      </c>
      <c r="BC106" s="10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  <c r="FP106" s="195"/>
      <c r="FQ106" s="195"/>
      <c r="FR106" s="195"/>
      <c r="FS106" s="195"/>
      <c r="FT106" s="195"/>
      <c r="FU106" s="195"/>
      <c r="FV106" s="195"/>
      <c r="FW106" s="195"/>
      <c r="FX106" s="195"/>
      <c r="FY106" s="195"/>
      <c r="FZ106" s="195"/>
      <c r="GA106" s="195"/>
      <c r="GB106" s="195"/>
      <c r="GC106" s="195"/>
      <c r="GD106" s="195"/>
      <c r="GE106" s="195"/>
      <c r="GF106" s="195"/>
      <c r="GG106" s="195"/>
      <c r="GH106" s="195"/>
      <c r="GI106" s="195"/>
      <c r="GJ106" s="195"/>
      <c r="GK106" s="195"/>
      <c r="GL106" s="195"/>
      <c r="GM106" s="195"/>
      <c r="GN106" s="195"/>
      <c r="GO106" s="195"/>
      <c r="GP106" s="195"/>
      <c r="GQ106" s="195"/>
      <c r="GR106" s="195"/>
      <c r="GS106" s="195"/>
      <c r="GT106" s="195"/>
      <c r="GU106" s="195"/>
      <c r="GV106" s="195"/>
      <c r="GW106" s="195"/>
      <c r="GX106" s="195"/>
      <c r="GY106" s="195"/>
      <c r="GZ106" s="195"/>
      <c r="HA106" s="195"/>
      <c r="HB106" s="195"/>
      <c r="HC106" s="195"/>
      <c r="HD106" s="195"/>
      <c r="HE106" s="195"/>
      <c r="HF106" s="195"/>
      <c r="HG106" s="195"/>
      <c r="HH106" s="195"/>
      <c r="HI106" s="195"/>
      <c r="HJ106" s="195"/>
      <c r="HK106" s="195"/>
      <c r="HL106" s="195"/>
      <c r="HM106" s="195"/>
      <c r="HN106" s="195"/>
      <c r="HO106" s="195"/>
      <c r="HP106" s="195"/>
      <c r="HQ106" s="195"/>
      <c r="HR106" s="195"/>
      <c r="HS106" s="195"/>
      <c r="HT106" s="195"/>
      <c r="HU106" s="195"/>
      <c r="HV106" s="195"/>
      <c r="HW106" s="195"/>
      <c r="HX106" s="195"/>
      <c r="HY106" s="195"/>
      <c r="HZ106" s="195"/>
      <c r="IA106" s="195"/>
      <c r="IB106" s="195"/>
      <c r="IC106" s="195"/>
      <c r="ID106" s="195"/>
      <c r="IE106" s="195"/>
      <c r="IF106" s="195"/>
      <c r="IG106" s="195"/>
      <c r="IH106" s="195"/>
      <c r="II106" s="195"/>
      <c r="IJ106" s="195"/>
      <c r="IK106" s="195"/>
      <c r="IL106" s="195"/>
      <c r="IM106" s="195"/>
      <c r="IN106" s="195"/>
    </row>
    <row r="107" spans="3:248" x14ac:dyDescent="0.5">
      <c r="C107" s="8">
        <v>42916</v>
      </c>
      <c r="D107" s="6" t="s">
        <v>196</v>
      </c>
      <c r="E107" s="6" t="s">
        <v>196</v>
      </c>
      <c r="F107" s="6" t="s">
        <v>196</v>
      </c>
      <c r="G107" s="6" t="s">
        <v>196</v>
      </c>
      <c r="H107" s="6" t="s">
        <v>196</v>
      </c>
      <c r="I107" s="6" t="s">
        <v>196</v>
      </c>
      <c r="J107" s="6" t="s">
        <v>196</v>
      </c>
      <c r="K107" s="6" t="s">
        <v>196</v>
      </c>
      <c r="L107" s="6" t="s">
        <v>196</v>
      </c>
      <c r="M107" s="6" t="s">
        <v>196</v>
      </c>
      <c r="N107" s="6" t="s">
        <v>196</v>
      </c>
      <c r="O107" s="6" t="s">
        <v>196</v>
      </c>
      <c r="P107" s="6" t="s">
        <v>196</v>
      </c>
      <c r="Q107" s="6" t="s">
        <v>196</v>
      </c>
      <c r="R107" s="6" t="s">
        <v>196</v>
      </c>
      <c r="S107" s="6" t="s">
        <v>196</v>
      </c>
      <c r="T107" s="6" t="s">
        <v>196</v>
      </c>
      <c r="U107" s="35">
        <f>U$17/12</f>
        <v>2600</v>
      </c>
      <c r="V107" s="128">
        <v>2626</v>
      </c>
      <c r="W107" s="128">
        <v>2652.2599999999998</v>
      </c>
      <c r="X107" s="128">
        <v>2678.7825999999995</v>
      </c>
      <c r="Y107" s="128">
        <v>2254.6420216666666</v>
      </c>
      <c r="Z107" s="128">
        <v>2277.1884418833329</v>
      </c>
      <c r="AA107" s="128">
        <v>2299.9603263021663</v>
      </c>
      <c r="AB107" s="128">
        <v>2322.9599295651878</v>
      </c>
      <c r="AC107" s="128">
        <v>1876.951623088672</v>
      </c>
      <c r="AD107" s="128">
        <v>1895.7211393195587</v>
      </c>
      <c r="AE107" s="128">
        <v>1914.6783507127543</v>
      </c>
      <c r="AF107" s="128">
        <v>1933.8251342198819</v>
      </c>
      <c r="AG107" s="128">
        <v>1464.8725391715607</v>
      </c>
      <c r="AH107" s="128">
        <v>1479.5212645632762</v>
      </c>
      <c r="AI107" s="128">
        <v>1494.316477208909</v>
      </c>
      <c r="AJ107" s="128">
        <v>1509.2596419809981</v>
      </c>
      <c r="AK107" s="128">
        <v>1016.2348256005388</v>
      </c>
      <c r="AL107" s="128">
        <v>1026.3971738565442</v>
      </c>
      <c r="AM107" s="128">
        <v>1036.6611455951097</v>
      </c>
      <c r="AN107" s="128">
        <v>1047.0277570510609</v>
      </c>
      <c r="AO107" s="128">
        <v>1057.4980346215716</v>
      </c>
      <c r="AP107" s="128">
        <v>1068.0730149677872</v>
      </c>
      <c r="AQ107" s="128">
        <v>1078.7537451174651</v>
      </c>
      <c r="AR107" s="128">
        <v>1089.5412825686396</v>
      </c>
      <c r="AS107" s="128">
        <v>1100.4366953943261</v>
      </c>
      <c r="AT107" s="128">
        <v>1111.4410623482693</v>
      </c>
      <c r="AU107" s="128">
        <v>1122.5554729717519</v>
      </c>
      <c r="AV107" s="128">
        <v>1133.7810277014694</v>
      </c>
      <c r="AW107" s="128">
        <v>1145.1188379784842</v>
      </c>
      <c r="AX107" s="128">
        <v>1156.5700263582689</v>
      </c>
      <c r="AY107" s="128">
        <v>1168.1357266218517</v>
      </c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  <c r="FP107" s="195"/>
      <c r="FQ107" s="195"/>
      <c r="FR107" s="195"/>
      <c r="FS107" s="195"/>
      <c r="FT107" s="195"/>
      <c r="FU107" s="195"/>
      <c r="FV107" s="195"/>
      <c r="FW107" s="195"/>
      <c r="FX107" s="195"/>
      <c r="FY107" s="195"/>
      <c r="FZ107" s="195"/>
      <c r="GA107" s="195"/>
      <c r="GB107" s="195"/>
      <c r="GC107" s="195"/>
      <c r="GD107" s="195"/>
      <c r="GE107" s="195"/>
      <c r="GF107" s="195"/>
      <c r="GG107" s="195"/>
      <c r="GH107" s="195"/>
      <c r="GI107" s="195"/>
      <c r="GJ107" s="195"/>
      <c r="GK107" s="195"/>
      <c r="GL107" s="195"/>
      <c r="GM107" s="195"/>
      <c r="GN107" s="195"/>
      <c r="GO107" s="195"/>
      <c r="GP107" s="195"/>
      <c r="GQ107" s="195"/>
      <c r="GR107" s="195"/>
      <c r="GS107" s="195"/>
      <c r="GT107" s="195"/>
      <c r="GU107" s="195"/>
      <c r="GV107" s="195"/>
      <c r="GW107" s="195"/>
      <c r="GX107" s="195"/>
      <c r="GY107" s="195"/>
      <c r="GZ107" s="195"/>
      <c r="HA107" s="195"/>
      <c r="HB107" s="195"/>
      <c r="HC107" s="195"/>
      <c r="HD107" s="195"/>
      <c r="HE107" s="195"/>
      <c r="HF107" s="195"/>
      <c r="HG107" s="195"/>
      <c r="HH107" s="195"/>
      <c r="HI107" s="195"/>
      <c r="HJ107" s="195"/>
      <c r="HK107" s="195"/>
      <c r="HL107" s="195"/>
      <c r="HM107" s="195"/>
      <c r="HN107" s="195"/>
      <c r="HO107" s="195"/>
      <c r="HP107" s="195"/>
      <c r="HQ107" s="195"/>
      <c r="HR107" s="195"/>
      <c r="HS107" s="195"/>
      <c r="HT107" s="195"/>
      <c r="HU107" s="195"/>
      <c r="HV107" s="195"/>
      <c r="HW107" s="195"/>
      <c r="HX107" s="195"/>
      <c r="HY107" s="195"/>
      <c r="HZ107" s="195"/>
      <c r="IA107" s="195"/>
      <c r="IB107" s="195"/>
      <c r="IC107" s="195"/>
      <c r="ID107" s="195"/>
      <c r="IE107" s="195"/>
      <c r="IF107" s="195"/>
      <c r="IG107" s="195"/>
      <c r="IH107" s="195"/>
      <c r="II107" s="195"/>
      <c r="IJ107" s="195"/>
      <c r="IK107" s="195"/>
      <c r="IL107" s="195"/>
      <c r="IM107" s="195"/>
      <c r="IN107" s="195"/>
    </row>
    <row r="108" spans="3:248" x14ac:dyDescent="0.5">
      <c r="C108" s="8">
        <v>42947</v>
      </c>
      <c r="D108" s="6" t="s">
        <v>196</v>
      </c>
      <c r="E108" s="6" t="s">
        <v>196</v>
      </c>
      <c r="F108" s="6" t="s">
        <v>196</v>
      </c>
      <c r="G108" s="6" t="s">
        <v>196</v>
      </c>
      <c r="H108" s="6" t="s">
        <v>196</v>
      </c>
      <c r="I108" s="6" t="s">
        <v>196</v>
      </c>
      <c r="J108" s="6" t="s">
        <v>196</v>
      </c>
      <c r="K108" s="6" t="s">
        <v>196</v>
      </c>
      <c r="L108" s="6" t="s">
        <v>196</v>
      </c>
      <c r="M108" s="6" t="s">
        <v>196</v>
      </c>
      <c r="N108" s="6" t="s">
        <v>196</v>
      </c>
      <c r="O108" s="6" t="s">
        <v>196</v>
      </c>
      <c r="P108" s="6" t="s">
        <v>196</v>
      </c>
      <c r="Q108" s="6" t="s">
        <v>196</v>
      </c>
      <c r="R108" s="6" t="s">
        <v>196</v>
      </c>
      <c r="S108" s="6" t="s">
        <v>196</v>
      </c>
      <c r="T108" s="6" t="s">
        <v>196</v>
      </c>
      <c r="U108" s="6" t="s">
        <v>196</v>
      </c>
      <c r="V108" s="35">
        <f>V$17/12</f>
        <v>2600</v>
      </c>
      <c r="W108" s="128">
        <v>2626</v>
      </c>
      <c r="X108" s="128">
        <v>2652.2599999999998</v>
      </c>
      <c r="Y108" s="128">
        <v>2678.7825999999995</v>
      </c>
      <c r="Z108" s="128">
        <v>2254.6420216666666</v>
      </c>
      <c r="AA108" s="128">
        <v>2277.1884418833329</v>
      </c>
      <c r="AB108" s="128">
        <v>2299.9603263021663</v>
      </c>
      <c r="AC108" s="128">
        <v>2322.9599295651878</v>
      </c>
      <c r="AD108" s="128">
        <v>1876.951623088672</v>
      </c>
      <c r="AE108" s="128">
        <v>1895.7211393195587</v>
      </c>
      <c r="AF108" s="128">
        <v>1914.6783507127543</v>
      </c>
      <c r="AG108" s="128">
        <v>1933.8251342198819</v>
      </c>
      <c r="AH108" s="128">
        <v>1464.8725391715607</v>
      </c>
      <c r="AI108" s="128">
        <v>1479.5212645632762</v>
      </c>
      <c r="AJ108" s="128">
        <v>1494.316477208909</v>
      </c>
      <c r="AK108" s="128">
        <v>1509.2596419809981</v>
      </c>
      <c r="AL108" s="128">
        <v>1016.2348256005388</v>
      </c>
      <c r="AM108" s="128">
        <v>1026.3971738565442</v>
      </c>
      <c r="AN108" s="128">
        <v>1036.6611455951097</v>
      </c>
      <c r="AO108" s="128">
        <v>1047.0277570510609</v>
      </c>
      <c r="AP108" s="128">
        <v>1057.4980346215716</v>
      </c>
      <c r="AQ108" s="128">
        <v>1068.0730149677872</v>
      </c>
      <c r="AR108" s="128">
        <v>1078.7537451174651</v>
      </c>
      <c r="AS108" s="128">
        <v>1089.5412825686396</v>
      </c>
      <c r="AT108" s="128">
        <v>1100.4366953943261</v>
      </c>
      <c r="AU108" s="128">
        <v>1111.4410623482693</v>
      </c>
      <c r="AV108" s="128">
        <v>1122.5554729717519</v>
      </c>
      <c r="AW108" s="128">
        <v>1133.7810277014694</v>
      </c>
      <c r="AX108" s="128">
        <v>1145.1188379784842</v>
      </c>
      <c r="AY108" s="128">
        <v>1156.5700263582689</v>
      </c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  <c r="FP108" s="195"/>
      <c r="FQ108" s="195"/>
      <c r="FR108" s="195"/>
      <c r="FS108" s="195"/>
      <c r="FT108" s="195"/>
      <c r="FU108" s="195"/>
      <c r="FV108" s="195"/>
      <c r="FW108" s="195"/>
      <c r="FX108" s="195"/>
      <c r="FY108" s="195"/>
      <c r="FZ108" s="195"/>
      <c r="GA108" s="195"/>
      <c r="GB108" s="195"/>
      <c r="GC108" s="195"/>
      <c r="GD108" s="195"/>
      <c r="GE108" s="195"/>
      <c r="GF108" s="195"/>
      <c r="GG108" s="195"/>
      <c r="GH108" s="195"/>
      <c r="GI108" s="195"/>
      <c r="GJ108" s="195"/>
      <c r="GK108" s="195"/>
      <c r="GL108" s="195"/>
      <c r="GM108" s="195"/>
      <c r="GN108" s="195"/>
      <c r="GO108" s="195"/>
      <c r="GP108" s="195"/>
      <c r="GQ108" s="195"/>
      <c r="GR108" s="195"/>
      <c r="GS108" s="195"/>
      <c r="GT108" s="195"/>
      <c r="GU108" s="195"/>
      <c r="GV108" s="195"/>
      <c r="GW108" s="195"/>
      <c r="GX108" s="195"/>
      <c r="GY108" s="195"/>
      <c r="GZ108" s="195"/>
      <c r="HA108" s="195"/>
      <c r="HB108" s="195"/>
      <c r="HC108" s="195"/>
      <c r="HD108" s="195"/>
      <c r="HE108" s="195"/>
      <c r="HF108" s="195"/>
      <c r="HG108" s="195"/>
      <c r="HH108" s="195"/>
      <c r="HI108" s="195"/>
      <c r="HJ108" s="195"/>
      <c r="HK108" s="195"/>
      <c r="HL108" s="195"/>
      <c r="HM108" s="195"/>
      <c r="HN108" s="195"/>
      <c r="HO108" s="195"/>
      <c r="HP108" s="195"/>
      <c r="HQ108" s="195"/>
      <c r="HR108" s="195"/>
      <c r="HS108" s="195"/>
      <c r="HT108" s="195"/>
      <c r="HU108" s="195"/>
      <c r="HV108" s="195"/>
      <c r="HW108" s="195"/>
      <c r="HX108" s="195"/>
      <c r="HY108" s="195"/>
      <c r="HZ108" s="195"/>
      <c r="IA108" s="195"/>
      <c r="IB108" s="195"/>
      <c r="IC108" s="195"/>
      <c r="ID108" s="195"/>
      <c r="IE108" s="195"/>
      <c r="IF108" s="195"/>
      <c r="IG108" s="195"/>
      <c r="IH108" s="195"/>
      <c r="II108" s="195"/>
      <c r="IJ108" s="195"/>
      <c r="IK108" s="195"/>
      <c r="IL108" s="195"/>
      <c r="IM108" s="195"/>
      <c r="IN108" s="195"/>
    </row>
    <row r="109" spans="3:248" x14ac:dyDescent="0.5">
      <c r="C109" s="8">
        <v>42978</v>
      </c>
      <c r="D109" s="6" t="s">
        <v>196</v>
      </c>
      <c r="E109" s="6" t="s">
        <v>196</v>
      </c>
      <c r="F109" s="6" t="s">
        <v>196</v>
      </c>
      <c r="G109" s="6" t="s">
        <v>196</v>
      </c>
      <c r="H109" s="6" t="s">
        <v>196</v>
      </c>
      <c r="I109" s="6" t="s">
        <v>196</v>
      </c>
      <c r="J109" s="6" t="s">
        <v>196</v>
      </c>
      <c r="K109" s="6" t="s">
        <v>196</v>
      </c>
      <c r="L109" s="6" t="s">
        <v>196</v>
      </c>
      <c r="M109" s="6" t="s">
        <v>196</v>
      </c>
      <c r="N109" s="6" t="s">
        <v>196</v>
      </c>
      <c r="O109" s="6" t="s">
        <v>196</v>
      </c>
      <c r="P109" s="6" t="s">
        <v>196</v>
      </c>
      <c r="Q109" s="6" t="s">
        <v>196</v>
      </c>
      <c r="R109" s="6" t="s">
        <v>196</v>
      </c>
      <c r="S109" s="6" t="s">
        <v>196</v>
      </c>
      <c r="T109" s="6" t="s">
        <v>196</v>
      </c>
      <c r="U109" s="6" t="s">
        <v>196</v>
      </c>
      <c r="V109" s="6" t="s">
        <v>196</v>
      </c>
      <c r="W109" s="35">
        <f>W$17/12</f>
        <v>2600</v>
      </c>
      <c r="X109" s="128">
        <v>2626</v>
      </c>
      <c r="Y109" s="128">
        <v>2652.2599999999998</v>
      </c>
      <c r="Z109" s="128">
        <v>2678.7825999999995</v>
      </c>
      <c r="AA109" s="128">
        <v>2254.6420216666666</v>
      </c>
      <c r="AB109" s="128">
        <v>2277.1884418833329</v>
      </c>
      <c r="AC109" s="128">
        <v>2299.9603263021663</v>
      </c>
      <c r="AD109" s="128">
        <v>2322.9599295651878</v>
      </c>
      <c r="AE109" s="128">
        <v>1876.951623088672</v>
      </c>
      <c r="AF109" s="128">
        <v>1895.7211393195587</v>
      </c>
      <c r="AG109" s="128">
        <v>1914.6783507127543</v>
      </c>
      <c r="AH109" s="128">
        <v>1933.8251342198819</v>
      </c>
      <c r="AI109" s="128">
        <v>1464.8725391715607</v>
      </c>
      <c r="AJ109" s="128">
        <v>1479.5212645632762</v>
      </c>
      <c r="AK109" s="128">
        <v>1494.316477208909</v>
      </c>
      <c r="AL109" s="128">
        <v>1509.2596419809981</v>
      </c>
      <c r="AM109" s="128">
        <v>1016.2348256005388</v>
      </c>
      <c r="AN109" s="128">
        <v>1026.3971738565442</v>
      </c>
      <c r="AO109" s="128">
        <v>1036.6611455951097</v>
      </c>
      <c r="AP109" s="128">
        <v>1047.0277570510609</v>
      </c>
      <c r="AQ109" s="128">
        <v>1057.4980346215716</v>
      </c>
      <c r="AR109" s="128">
        <v>1068.0730149677872</v>
      </c>
      <c r="AS109" s="128">
        <v>1078.7537451174651</v>
      </c>
      <c r="AT109" s="128">
        <v>1089.5412825686396</v>
      </c>
      <c r="AU109" s="128">
        <v>1100.4366953943261</v>
      </c>
      <c r="AV109" s="128">
        <v>1111.4410623482693</v>
      </c>
      <c r="AW109" s="128">
        <v>1122.5554729717519</v>
      </c>
      <c r="AX109" s="128">
        <v>1133.7810277014694</v>
      </c>
      <c r="AY109" s="128">
        <v>1145.1188379784842</v>
      </c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  <c r="FP109" s="195"/>
      <c r="FQ109" s="195"/>
      <c r="FR109" s="195"/>
      <c r="FS109" s="195"/>
      <c r="FT109" s="195"/>
      <c r="FU109" s="195"/>
      <c r="FV109" s="195"/>
      <c r="FW109" s="195"/>
      <c r="FX109" s="195"/>
      <c r="FY109" s="195"/>
      <c r="FZ109" s="195"/>
      <c r="GA109" s="195"/>
      <c r="GB109" s="195"/>
      <c r="GC109" s="195"/>
      <c r="GD109" s="195"/>
      <c r="GE109" s="195"/>
      <c r="GF109" s="195"/>
      <c r="GG109" s="195"/>
      <c r="GH109" s="195"/>
      <c r="GI109" s="195"/>
      <c r="GJ109" s="195"/>
      <c r="GK109" s="195"/>
      <c r="GL109" s="195"/>
      <c r="GM109" s="195"/>
      <c r="GN109" s="195"/>
      <c r="GO109" s="195"/>
      <c r="GP109" s="195"/>
      <c r="GQ109" s="195"/>
      <c r="GR109" s="195"/>
      <c r="GS109" s="195"/>
      <c r="GT109" s="195"/>
      <c r="GU109" s="195"/>
      <c r="GV109" s="195"/>
      <c r="GW109" s="195"/>
      <c r="GX109" s="195"/>
      <c r="GY109" s="195"/>
      <c r="GZ109" s="195"/>
      <c r="HA109" s="195"/>
      <c r="HB109" s="195"/>
      <c r="HC109" s="195"/>
      <c r="HD109" s="195"/>
      <c r="HE109" s="195"/>
      <c r="HF109" s="195"/>
      <c r="HG109" s="195"/>
      <c r="HH109" s="195"/>
      <c r="HI109" s="195"/>
      <c r="HJ109" s="195"/>
      <c r="HK109" s="195"/>
      <c r="HL109" s="195"/>
      <c r="HM109" s="195"/>
      <c r="HN109" s="195"/>
      <c r="HO109" s="195"/>
      <c r="HP109" s="195"/>
      <c r="HQ109" s="195"/>
      <c r="HR109" s="195"/>
      <c r="HS109" s="195"/>
      <c r="HT109" s="195"/>
      <c r="HU109" s="195"/>
      <c r="HV109" s="195"/>
      <c r="HW109" s="195"/>
      <c r="HX109" s="195"/>
      <c r="HY109" s="195"/>
      <c r="HZ109" s="195"/>
      <c r="IA109" s="195"/>
      <c r="IB109" s="195"/>
      <c r="IC109" s="195"/>
      <c r="ID109" s="195"/>
      <c r="IE109" s="195"/>
      <c r="IF109" s="195"/>
      <c r="IG109" s="195"/>
      <c r="IH109" s="195"/>
      <c r="II109" s="195"/>
      <c r="IJ109" s="195"/>
      <c r="IK109" s="195"/>
      <c r="IL109" s="195"/>
      <c r="IM109" s="195"/>
      <c r="IN109" s="195"/>
    </row>
    <row r="110" spans="3:248" x14ac:dyDescent="0.5">
      <c r="C110" s="8">
        <v>43008</v>
      </c>
      <c r="D110" s="6" t="s">
        <v>196</v>
      </c>
      <c r="E110" s="6" t="s">
        <v>196</v>
      </c>
      <c r="F110" s="6" t="s">
        <v>196</v>
      </c>
      <c r="G110" s="6" t="s">
        <v>196</v>
      </c>
      <c r="H110" s="6" t="s">
        <v>196</v>
      </c>
      <c r="I110" s="6" t="s">
        <v>196</v>
      </c>
      <c r="J110" s="6" t="s">
        <v>196</v>
      </c>
      <c r="K110" s="6" t="s">
        <v>196</v>
      </c>
      <c r="L110" s="6" t="s">
        <v>196</v>
      </c>
      <c r="M110" s="6" t="s">
        <v>196</v>
      </c>
      <c r="N110" s="6" t="s">
        <v>196</v>
      </c>
      <c r="O110" s="6" t="s">
        <v>196</v>
      </c>
      <c r="P110" s="6" t="s">
        <v>196</v>
      </c>
      <c r="Q110" s="6" t="s">
        <v>196</v>
      </c>
      <c r="R110" s="6" t="s">
        <v>196</v>
      </c>
      <c r="S110" s="6" t="s">
        <v>196</v>
      </c>
      <c r="T110" s="6" t="s">
        <v>196</v>
      </c>
      <c r="U110" s="6" t="s">
        <v>196</v>
      </c>
      <c r="V110" s="6" t="s">
        <v>196</v>
      </c>
      <c r="W110" s="6" t="s">
        <v>196</v>
      </c>
      <c r="X110" s="35">
        <f>X$17/12</f>
        <v>2527.7777777777778</v>
      </c>
      <c r="Y110" s="128">
        <v>2553.0555555555557</v>
      </c>
      <c r="Z110" s="128">
        <v>2578.5861111111112</v>
      </c>
      <c r="AA110" s="128">
        <v>2604.3719722222222</v>
      </c>
      <c r="AB110" s="128">
        <v>2192.0130766203702</v>
      </c>
      <c r="AC110" s="128">
        <v>2213.9332073865744</v>
      </c>
      <c r="AD110" s="128">
        <v>2236.0725394604401</v>
      </c>
      <c r="AE110" s="128">
        <v>2258.4332648550444</v>
      </c>
      <c r="AF110" s="128">
        <v>1824.8140780028762</v>
      </c>
      <c r="AG110" s="128">
        <v>1843.0622187829049</v>
      </c>
      <c r="AH110" s="128">
        <v>1861.4928409707341</v>
      </c>
      <c r="AI110" s="128">
        <v>1880.1077693804414</v>
      </c>
      <c r="AJ110" s="128">
        <v>1424.1816353056843</v>
      </c>
      <c r="AK110" s="128">
        <v>1438.4234516587412</v>
      </c>
      <c r="AL110" s="128">
        <v>1452.8076861753286</v>
      </c>
      <c r="AM110" s="128">
        <v>1467.335763037082</v>
      </c>
      <c r="AN110" s="128">
        <v>988.00608044496857</v>
      </c>
      <c r="AO110" s="128">
        <v>997.8861412494183</v>
      </c>
      <c r="AP110" s="128">
        <v>1007.8650026619125</v>
      </c>
      <c r="AQ110" s="128">
        <v>1017.9436526885316</v>
      </c>
      <c r="AR110" s="128">
        <v>1028.1230892154169</v>
      </c>
      <c r="AS110" s="128">
        <v>1038.404320107571</v>
      </c>
      <c r="AT110" s="128">
        <v>1048.7883633086467</v>
      </c>
      <c r="AU110" s="128">
        <v>1059.2762469417332</v>
      </c>
      <c r="AV110" s="128">
        <v>1069.8690094111505</v>
      </c>
      <c r="AW110" s="128">
        <v>1080.567699505262</v>
      </c>
      <c r="AX110" s="128">
        <v>1091.3733765003146</v>
      </c>
      <c r="AY110" s="128">
        <v>1102.2871102653178</v>
      </c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  <c r="FP110" s="195"/>
      <c r="FQ110" s="195"/>
      <c r="FR110" s="195"/>
      <c r="FS110" s="195"/>
      <c r="FT110" s="195"/>
      <c r="FU110" s="195"/>
      <c r="FV110" s="195"/>
      <c r="FW110" s="195"/>
      <c r="FX110" s="195"/>
      <c r="FY110" s="195"/>
      <c r="FZ110" s="195"/>
      <c r="GA110" s="195"/>
      <c r="GB110" s="195"/>
      <c r="GC110" s="195"/>
      <c r="GD110" s="195"/>
      <c r="GE110" s="195"/>
      <c r="GF110" s="195"/>
      <c r="GG110" s="195"/>
      <c r="GH110" s="195"/>
      <c r="GI110" s="195"/>
      <c r="GJ110" s="195"/>
      <c r="GK110" s="195"/>
      <c r="GL110" s="195"/>
      <c r="GM110" s="195"/>
      <c r="GN110" s="195"/>
      <c r="GO110" s="195"/>
      <c r="GP110" s="195"/>
      <c r="GQ110" s="195"/>
      <c r="GR110" s="195"/>
      <c r="GS110" s="195"/>
      <c r="GT110" s="195"/>
      <c r="GU110" s="195"/>
      <c r="GV110" s="195"/>
      <c r="GW110" s="195"/>
      <c r="GX110" s="195"/>
      <c r="GY110" s="195"/>
      <c r="GZ110" s="195"/>
      <c r="HA110" s="195"/>
      <c r="HB110" s="195"/>
      <c r="HC110" s="195"/>
      <c r="HD110" s="195"/>
      <c r="HE110" s="195"/>
      <c r="HF110" s="195"/>
      <c r="HG110" s="195"/>
      <c r="HH110" s="195"/>
      <c r="HI110" s="195"/>
      <c r="HJ110" s="195"/>
      <c r="HK110" s="195"/>
      <c r="HL110" s="195"/>
      <c r="HM110" s="195"/>
      <c r="HN110" s="195"/>
      <c r="HO110" s="195"/>
      <c r="HP110" s="195"/>
      <c r="HQ110" s="195"/>
      <c r="HR110" s="195"/>
      <c r="HS110" s="195"/>
      <c r="HT110" s="195"/>
      <c r="HU110" s="195"/>
      <c r="HV110" s="195"/>
      <c r="HW110" s="195"/>
      <c r="HX110" s="195"/>
      <c r="HY110" s="195"/>
      <c r="HZ110" s="195"/>
      <c r="IA110" s="195"/>
      <c r="IB110" s="195"/>
      <c r="IC110" s="195"/>
      <c r="ID110" s="195"/>
      <c r="IE110" s="195"/>
      <c r="IF110" s="195"/>
      <c r="IG110" s="195"/>
      <c r="IH110" s="195"/>
      <c r="II110" s="195"/>
      <c r="IJ110" s="195"/>
      <c r="IK110" s="195"/>
      <c r="IL110" s="195"/>
      <c r="IM110" s="195"/>
      <c r="IN110" s="195"/>
    </row>
    <row r="111" spans="3:248" x14ac:dyDescent="0.5">
      <c r="C111" s="8">
        <v>43039</v>
      </c>
      <c r="D111" s="6" t="s">
        <v>196</v>
      </c>
      <c r="E111" s="6" t="s">
        <v>196</v>
      </c>
      <c r="F111" s="6" t="s">
        <v>196</v>
      </c>
      <c r="G111" s="6" t="s">
        <v>196</v>
      </c>
      <c r="H111" s="6" t="s">
        <v>196</v>
      </c>
      <c r="I111" s="6" t="s">
        <v>196</v>
      </c>
      <c r="J111" s="6" t="s">
        <v>196</v>
      </c>
      <c r="K111" s="6" t="s">
        <v>196</v>
      </c>
      <c r="L111" s="6" t="s">
        <v>196</v>
      </c>
      <c r="M111" s="6" t="s">
        <v>196</v>
      </c>
      <c r="N111" s="6" t="s">
        <v>196</v>
      </c>
      <c r="O111" s="6" t="s">
        <v>196</v>
      </c>
      <c r="P111" s="6" t="s">
        <v>196</v>
      </c>
      <c r="Q111" s="6" t="s">
        <v>196</v>
      </c>
      <c r="R111" s="6" t="s">
        <v>196</v>
      </c>
      <c r="S111" s="6" t="s">
        <v>196</v>
      </c>
      <c r="T111" s="6" t="s">
        <v>196</v>
      </c>
      <c r="U111" s="6" t="s">
        <v>196</v>
      </c>
      <c r="V111" s="6" t="s">
        <v>196</v>
      </c>
      <c r="W111" s="6" t="s">
        <v>196</v>
      </c>
      <c r="X111" s="6" t="s">
        <v>196</v>
      </c>
      <c r="Y111" s="35">
        <f>Y$17/12</f>
        <v>2888.8888888888887</v>
      </c>
      <c r="Z111" s="128">
        <v>2917.7777777777778</v>
      </c>
      <c r="AA111" s="128">
        <v>2946.9555555555553</v>
      </c>
      <c r="AB111" s="128">
        <v>2976.4251111111107</v>
      </c>
      <c r="AC111" s="128">
        <v>2576.7337390476187</v>
      </c>
      <c r="AD111" s="128">
        <v>2602.501076438095</v>
      </c>
      <c r="AE111" s="128">
        <v>2628.526087202476</v>
      </c>
      <c r="AF111" s="128">
        <v>2654.8113480745005</v>
      </c>
      <c r="AG111" s="128">
        <v>2234.4662179627048</v>
      </c>
      <c r="AH111" s="128">
        <v>2256.8108801423318</v>
      </c>
      <c r="AI111" s="128">
        <v>2279.3789889437548</v>
      </c>
      <c r="AJ111" s="128">
        <v>2302.1727788331928</v>
      </c>
      <c r="AK111" s="128">
        <v>1860.1556052972196</v>
      </c>
      <c r="AL111" s="128">
        <v>1878.7571613501918</v>
      </c>
      <c r="AM111" s="128">
        <v>1897.5447329636938</v>
      </c>
      <c r="AN111" s="128">
        <v>1916.5201802933309</v>
      </c>
      <c r="AO111" s="128">
        <v>1451.7640365721982</v>
      </c>
      <c r="AP111" s="128">
        <v>1466.2816769379201</v>
      </c>
      <c r="AQ111" s="128">
        <v>1480.9444937072994</v>
      </c>
      <c r="AR111" s="128">
        <v>1495.7539386443723</v>
      </c>
      <c r="AS111" s="128">
        <v>1007.1409853538773</v>
      </c>
      <c r="AT111" s="128">
        <v>1017.2123952074161</v>
      </c>
      <c r="AU111" s="128">
        <v>1027.3845191594903</v>
      </c>
      <c r="AV111" s="128">
        <v>1037.6583643510853</v>
      </c>
      <c r="AW111" s="128">
        <v>1048.0349479945962</v>
      </c>
      <c r="AX111" s="128">
        <v>1058.5152974745422</v>
      </c>
      <c r="AY111" s="128">
        <v>1069.1004504492876</v>
      </c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  <c r="FP111" s="195"/>
      <c r="FQ111" s="195"/>
      <c r="FR111" s="195"/>
      <c r="FS111" s="195"/>
      <c r="FT111" s="195"/>
      <c r="FU111" s="195"/>
      <c r="FV111" s="195"/>
      <c r="FW111" s="195"/>
      <c r="FX111" s="195"/>
      <c r="FY111" s="195"/>
      <c r="FZ111" s="195"/>
      <c r="GA111" s="195"/>
      <c r="GB111" s="195"/>
      <c r="GC111" s="195"/>
      <c r="GD111" s="195"/>
      <c r="GE111" s="195"/>
      <c r="GF111" s="195"/>
      <c r="GG111" s="195"/>
      <c r="GH111" s="195"/>
      <c r="GI111" s="195"/>
      <c r="GJ111" s="195"/>
      <c r="GK111" s="195"/>
      <c r="GL111" s="195"/>
      <c r="GM111" s="195"/>
      <c r="GN111" s="195"/>
      <c r="GO111" s="195"/>
      <c r="GP111" s="195"/>
      <c r="GQ111" s="195"/>
      <c r="GR111" s="195"/>
      <c r="GS111" s="195"/>
      <c r="GT111" s="195"/>
      <c r="GU111" s="195"/>
      <c r="GV111" s="195"/>
      <c r="GW111" s="195"/>
      <c r="GX111" s="195"/>
      <c r="GY111" s="195"/>
      <c r="GZ111" s="195"/>
      <c r="HA111" s="195"/>
      <c r="HB111" s="195"/>
      <c r="HC111" s="195"/>
      <c r="HD111" s="195"/>
      <c r="HE111" s="195"/>
      <c r="HF111" s="195"/>
      <c r="HG111" s="195"/>
      <c r="HH111" s="195"/>
      <c r="HI111" s="195"/>
      <c r="HJ111" s="195"/>
      <c r="HK111" s="195"/>
      <c r="HL111" s="195"/>
      <c r="HM111" s="195"/>
      <c r="HN111" s="195"/>
      <c r="HO111" s="195"/>
      <c r="HP111" s="195"/>
      <c r="HQ111" s="195"/>
      <c r="HR111" s="195"/>
      <c r="HS111" s="195"/>
      <c r="HT111" s="195"/>
      <c r="HU111" s="195"/>
      <c r="HV111" s="195"/>
      <c r="HW111" s="195"/>
      <c r="HX111" s="195"/>
      <c r="HY111" s="195"/>
      <c r="HZ111" s="195"/>
      <c r="IA111" s="195"/>
      <c r="IB111" s="195"/>
      <c r="IC111" s="195"/>
      <c r="ID111" s="195"/>
      <c r="IE111" s="195"/>
      <c r="IF111" s="195"/>
      <c r="IG111" s="195"/>
      <c r="IH111" s="195"/>
      <c r="II111" s="195"/>
      <c r="IJ111" s="195"/>
      <c r="IK111" s="195"/>
      <c r="IL111" s="195"/>
      <c r="IM111" s="195"/>
      <c r="IN111" s="195"/>
    </row>
    <row r="112" spans="3:248" x14ac:dyDescent="0.5">
      <c r="C112" s="8">
        <v>43069</v>
      </c>
      <c r="D112" s="6" t="s">
        <v>196</v>
      </c>
      <c r="E112" s="6" t="s">
        <v>196</v>
      </c>
      <c r="F112" s="6" t="s">
        <v>196</v>
      </c>
      <c r="G112" s="6" t="s">
        <v>196</v>
      </c>
      <c r="H112" s="6" t="s">
        <v>196</v>
      </c>
      <c r="I112" s="6" t="s">
        <v>196</v>
      </c>
      <c r="J112" s="6" t="s">
        <v>196</v>
      </c>
      <c r="K112" s="6" t="s">
        <v>196</v>
      </c>
      <c r="L112" s="6" t="s">
        <v>196</v>
      </c>
      <c r="M112" s="6" t="s">
        <v>196</v>
      </c>
      <c r="N112" s="6" t="s">
        <v>196</v>
      </c>
      <c r="O112" s="6" t="s">
        <v>196</v>
      </c>
      <c r="P112" s="6" t="s">
        <v>196</v>
      </c>
      <c r="Q112" s="6" t="s">
        <v>196</v>
      </c>
      <c r="R112" s="6" t="s">
        <v>196</v>
      </c>
      <c r="S112" s="6" t="s">
        <v>196</v>
      </c>
      <c r="T112" s="6" t="s">
        <v>196</v>
      </c>
      <c r="U112" s="6" t="s">
        <v>196</v>
      </c>
      <c r="V112" s="6" t="s">
        <v>196</v>
      </c>
      <c r="W112" s="6" t="s">
        <v>196</v>
      </c>
      <c r="X112" s="6" t="s">
        <v>196</v>
      </c>
      <c r="Y112" s="6" t="s">
        <v>196</v>
      </c>
      <c r="Z112" s="35">
        <f>Z$17/12</f>
        <v>3250</v>
      </c>
      <c r="AA112" s="128">
        <v>3282.5</v>
      </c>
      <c r="AB112" s="128">
        <v>3315.3249999999998</v>
      </c>
      <c r="AC112" s="128">
        <v>3348.4782499999997</v>
      </c>
      <c r="AD112" s="128">
        <v>2959.2176534374998</v>
      </c>
      <c r="AE112" s="128">
        <v>2988.8098299718749</v>
      </c>
      <c r="AF112" s="128">
        <v>3018.6979282715938</v>
      </c>
      <c r="AG112" s="128">
        <v>3048.8849075543098</v>
      </c>
      <c r="AH112" s="128">
        <v>2639.4632199684452</v>
      </c>
      <c r="AI112" s="128">
        <v>2665.8578521681297</v>
      </c>
      <c r="AJ112" s="128">
        <v>2692.5164306898109</v>
      </c>
      <c r="AK112" s="128">
        <v>2719.4415949967092</v>
      </c>
      <c r="AL112" s="128">
        <v>2288.8633424555637</v>
      </c>
      <c r="AM112" s="128">
        <v>2311.7519758801191</v>
      </c>
      <c r="AN112" s="128">
        <v>2334.8694956389204</v>
      </c>
      <c r="AO112" s="128">
        <v>2358.2181905953094</v>
      </c>
      <c r="AP112" s="128">
        <v>2381.8003725012627</v>
      </c>
      <c r="AQ112" s="128">
        <v>2405.6183762262754</v>
      </c>
      <c r="AR112" s="128">
        <v>2429.674559988538</v>
      </c>
      <c r="AS112" s="128">
        <v>2453.9713055884235</v>
      </c>
      <c r="AT112" s="128">
        <v>2478.5110186443076</v>
      </c>
      <c r="AU112" s="128">
        <v>2503.2961288307506</v>
      </c>
      <c r="AV112" s="128">
        <v>2528.3290901190585</v>
      </c>
      <c r="AW112" s="128">
        <v>2553.6123810202489</v>
      </c>
      <c r="AX112" s="128">
        <v>2579.1485048304512</v>
      </c>
      <c r="AY112" s="128">
        <v>2604.939989878756</v>
      </c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  <c r="FP112" s="195"/>
      <c r="FQ112" s="195"/>
      <c r="FR112" s="195"/>
      <c r="FS112" s="195"/>
      <c r="FT112" s="195"/>
      <c r="FU112" s="195"/>
      <c r="FV112" s="195"/>
      <c r="FW112" s="195"/>
      <c r="FX112" s="195"/>
      <c r="FY112" s="195"/>
      <c r="FZ112" s="195"/>
      <c r="GA112" s="195"/>
      <c r="GB112" s="195"/>
      <c r="GC112" s="195"/>
      <c r="GD112" s="195"/>
      <c r="GE112" s="195"/>
      <c r="GF112" s="195"/>
      <c r="GG112" s="195"/>
      <c r="GH112" s="195"/>
      <c r="GI112" s="195"/>
      <c r="GJ112" s="195"/>
      <c r="GK112" s="195"/>
      <c r="GL112" s="195"/>
      <c r="GM112" s="195"/>
      <c r="GN112" s="195"/>
      <c r="GO112" s="195"/>
      <c r="GP112" s="195"/>
      <c r="GQ112" s="195"/>
      <c r="GR112" s="195"/>
      <c r="GS112" s="195"/>
      <c r="GT112" s="195"/>
      <c r="GU112" s="195"/>
      <c r="GV112" s="195"/>
      <c r="GW112" s="195"/>
      <c r="GX112" s="195"/>
      <c r="GY112" s="195"/>
      <c r="GZ112" s="195"/>
      <c r="HA112" s="195"/>
      <c r="HB112" s="195"/>
      <c r="HC112" s="195"/>
      <c r="HD112" s="195"/>
      <c r="HE112" s="195"/>
      <c r="HF112" s="195"/>
      <c r="HG112" s="195"/>
      <c r="HH112" s="195"/>
      <c r="HI112" s="195"/>
      <c r="HJ112" s="195"/>
      <c r="HK112" s="195"/>
      <c r="HL112" s="195"/>
      <c r="HM112" s="195"/>
      <c r="HN112" s="195"/>
      <c r="HO112" s="195"/>
      <c r="HP112" s="195"/>
      <c r="HQ112" s="195"/>
      <c r="HR112" s="195"/>
      <c r="HS112" s="195"/>
      <c r="HT112" s="195"/>
      <c r="HU112" s="195"/>
      <c r="HV112" s="195"/>
      <c r="HW112" s="195"/>
      <c r="HX112" s="195"/>
      <c r="HY112" s="195"/>
      <c r="HZ112" s="195"/>
      <c r="IA112" s="195"/>
      <c r="IB112" s="195"/>
      <c r="IC112" s="195"/>
      <c r="ID112" s="195"/>
      <c r="IE112" s="195"/>
      <c r="IF112" s="195"/>
      <c r="IG112" s="195"/>
      <c r="IH112" s="195"/>
      <c r="II112" s="195"/>
      <c r="IJ112" s="195"/>
      <c r="IK112" s="195"/>
      <c r="IL112" s="195"/>
      <c r="IM112" s="195"/>
      <c r="IN112" s="195"/>
    </row>
    <row r="113" spans="3:248" x14ac:dyDescent="0.5">
      <c r="C113" s="8">
        <v>43100</v>
      </c>
      <c r="D113" s="6" t="s">
        <v>196</v>
      </c>
      <c r="E113" s="6" t="s">
        <v>196</v>
      </c>
      <c r="F113" s="6" t="s">
        <v>196</v>
      </c>
      <c r="G113" s="6" t="s">
        <v>196</v>
      </c>
      <c r="H113" s="6" t="s">
        <v>196</v>
      </c>
      <c r="I113" s="6" t="s">
        <v>196</v>
      </c>
      <c r="J113" s="6" t="s">
        <v>196</v>
      </c>
      <c r="K113" s="6" t="s">
        <v>196</v>
      </c>
      <c r="L113" s="6" t="s">
        <v>196</v>
      </c>
      <c r="M113" s="6" t="s">
        <v>196</v>
      </c>
      <c r="N113" s="6" t="s">
        <v>196</v>
      </c>
      <c r="O113" s="6" t="s">
        <v>196</v>
      </c>
      <c r="P113" s="6" t="s">
        <v>196</v>
      </c>
      <c r="Q113" s="6" t="s">
        <v>196</v>
      </c>
      <c r="R113" s="6" t="s">
        <v>196</v>
      </c>
      <c r="S113" s="6" t="s">
        <v>196</v>
      </c>
      <c r="T113" s="6" t="s">
        <v>196</v>
      </c>
      <c r="U113" s="6" t="s">
        <v>196</v>
      </c>
      <c r="V113" s="6" t="s">
        <v>196</v>
      </c>
      <c r="W113" s="6" t="s">
        <v>196</v>
      </c>
      <c r="X113" s="6" t="s">
        <v>196</v>
      </c>
      <c r="Y113" s="6" t="s">
        <v>196</v>
      </c>
      <c r="Z113" s="6" t="s">
        <v>196</v>
      </c>
      <c r="AA113" s="35">
        <f>AA$17/12</f>
        <v>3656.25</v>
      </c>
      <c r="AB113" s="128">
        <v>3692.8125</v>
      </c>
      <c r="AC113" s="128">
        <v>3729.7406249999999</v>
      </c>
      <c r="AD113" s="128">
        <v>3767.0380312499997</v>
      </c>
      <c r="AE113" s="128">
        <v>3381.9630324999998</v>
      </c>
      <c r="AF113" s="128">
        <v>3415.782662825</v>
      </c>
      <c r="AG113" s="128">
        <v>3449.9404894532499</v>
      </c>
      <c r="AH113" s="128">
        <v>3484.4398943477827</v>
      </c>
      <c r="AI113" s="128">
        <v>3079.3737566298528</v>
      </c>
      <c r="AJ113" s="128">
        <v>3110.1674941961514</v>
      </c>
      <c r="AK113" s="128">
        <v>3141.2691691381128</v>
      </c>
      <c r="AL113" s="128">
        <v>3172.6818608294943</v>
      </c>
      <c r="AM113" s="128">
        <v>2746.6360109466764</v>
      </c>
      <c r="AN113" s="128">
        <v>2774.1023710561431</v>
      </c>
      <c r="AO113" s="128">
        <v>2801.8433947667045</v>
      </c>
      <c r="AP113" s="128">
        <v>2829.8618287143713</v>
      </c>
      <c r="AQ113" s="128">
        <v>2381.8003725012627</v>
      </c>
      <c r="AR113" s="128">
        <v>2405.6183762262754</v>
      </c>
      <c r="AS113" s="128">
        <v>2429.674559988538</v>
      </c>
      <c r="AT113" s="128">
        <v>2453.9713055884235</v>
      </c>
      <c r="AU113" s="128">
        <v>2478.5110186443076</v>
      </c>
      <c r="AV113" s="128">
        <v>2503.2961288307506</v>
      </c>
      <c r="AW113" s="128">
        <v>2528.3290901190585</v>
      </c>
      <c r="AX113" s="128">
        <v>2553.6123810202489</v>
      </c>
      <c r="AY113" s="128">
        <v>2579.1485048304512</v>
      </c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  <c r="FP113" s="195"/>
      <c r="FQ113" s="195"/>
      <c r="FR113" s="195"/>
      <c r="FS113" s="195"/>
      <c r="FT113" s="195"/>
      <c r="FU113" s="195"/>
      <c r="FV113" s="195"/>
      <c r="FW113" s="195"/>
      <c r="FX113" s="195"/>
      <c r="FY113" s="195"/>
      <c r="FZ113" s="195"/>
      <c r="GA113" s="195"/>
      <c r="GB113" s="195"/>
      <c r="GC113" s="195"/>
      <c r="GD113" s="195"/>
      <c r="GE113" s="195"/>
      <c r="GF113" s="195"/>
      <c r="GG113" s="195"/>
      <c r="GH113" s="195"/>
      <c r="GI113" s="195"/>
      <c r="GJ113" s="195"/>
      <c r="GK113" s="195"/>
      <c r="GL113" s="195"/>
      <c r="GM113" s="195"/>
      <c r="GN113" s="195"/>
      <c r="GO113" s="195"/>
      <c r="GP113" s="195"/>
      <c r="GQ113" s="195"/>
      <c r="GR113" s="195"/>
      <c r="GS113" s="195"/>
      <c r="GT113" s="195"/>
      <c r="GU113" s="195"/>
      <c r="GV113" s="195"/>
      <c r="GW113" s="195"/>
      <c r="GX113" s="195"/>
      <c r="GY113" s="195"/>
      <c r="GZ113" s="195"/>
      <c r="HA113" s="195"/>
      <c r="HB113" s="195"/>
      <c r="HC113" s="195"/>
      <c r="HD113" s="195"/>
      <c r="HE113" s="195"/>
      <c r="HF113" s="195"/>
      <c r="HG113" s="195"/>
      <c r="HH113" s="195"/>
      <c r="HI113" s="195"/>
      <c r="HJ113" s="195"/>
      <c r="HK113" s="195"/>
      <c r="HL113" s="195"/>
      <c r="HM113" s="195"/>
      <c r="HN113" s="195"/>
      <c r="HO113" s="195"/>
      <c r="HP113" s="195"/>
      <c r="HQ113" s="195"/>
      <c r="HR113" s="195"/>
      <c r="HS113" s="195"/>
      <c r="HT113" s="195"/>
      <c r="HU113" s="195"/>
      <c r="HV113" s="195"/>
      <c r="HW113" s="195"/>
      <c r="HX113" s="195"/>
      <c r="HY113" s="195"/>
      <c r="HZ113" s="195"/>
      <c r="IA113" s="195"/>
      <c r="IB113" s="195"/>
      <c r="IC113" s="195"/>
      <c r="ID113" s="195"/>
      <c r="IE113" s="195"/>
      <c r="IF113" s="195"/>
      <c r="IG113" s="195"/>
      <c r="IH113" s="195"/>
      <c r="II113" s="195"/>
      <c r="IJ113" s="195"/>
      <c r="IK113" s="195"/>
      <c r="IL113" s="195"/>
      <c r="IM113" s="195"/>
      <c r="IN113" s="195"/>
    </row>
    <row r="114" spans="3:248" x14ac:dyDescent="0.5">
      <c r="C114" s="8">
        <v>43131</v>
      </c>
      <c r="D114" s="6" t="s">
        <v>196</v>
      </c>
      <c r="E114" s="6" t="s">
        <v>196</v>
      </c>
      <c r="F114" s="6" t="s">
        <v>196</v>
      </c>
      <c r="G114" s="6" t="s">
        <v>196</v>
      </c>
      <c r="H114" s="6" t="s">
        <v>196</v>
      </c>
      <c r="I114" s="6" t="s">
        <v>196</v>
      </c>
      <c r="J114" s="6" t="s">
        <v>196</v>
      </c>
      <c r="K114" s="6" t="s">
        <v>196</v>
      </c>
      <c r="L114" s="6" t="s">
        <v>196</v>
      </c>
      <c r="M114" s="6" t="s">
        <v>196</v>
      </c>
      <c r="N114" s="6" t="s">
        <v>196</v>
      </c>
      <c r="O114" s="6" t="s">
        <v>196</v>
      </c>
      <c r="P114" s="6" t="s">
        <v>196</v>
      </c>
      <c r="Q114" s="6" t="s">
        <v>196</v>
      </c>
      <c r="R114" s="6" t="s">
        <v>196</v>
      </c>
      <c r="S114" s="6" t="s">
        <v>196</v>
      </c>
      <c r="T114" s="6" t="s">
        <v>196</v>
      </c>
      <c r="U114" s="6" t="s">
        <v>196</v>
      </c>
      <c r="V114" s="6" t="s">
        <v>196</v>
      </c>
      <c r="W114" s="6" t="s">
        <v>196</v>
      </c>
      <c r="X114" s="6" t="s">
        <v>196</v>
      </c>
      <c r="Y114" s="6" t="s">
        <v>196</v>
      </c>
      <c r="Z114" s="6" t="s">
        <v>196</v>
      </c>
      <c r="AA114" s="6" t="s">
        <v>196</v>
      </c>
      <c r="AB114" s="35">
        <f>AB$17/12</f>
        <v>3750</v>
      </c>
      <c r="AC114" s="128">
        <v>3787.5000000000005</v>
      </c>
      <c r="AD114" s="128">
        <v>3825.375</v>
      </c>
      <c r="AE114" s="128">
        <v>3863.6287500000003</v>
      </c>
      <c r="AF114" s="128">
        <v>3468.6800333333335</v>
      </c>
      <c r="AG114" s="128">
        <v>3503.3668336666669</v>
      </c>
      <c r="AH114" s="128">
        <v>3538.4005020033337</v>
      </c>
      <c r="AI114" s="128">
        <v>3573.784507023367</v>
      </c>
      <c r="AJ114" s="128">
        <v>3158.3320580819004</v>
      </c>
      <c r="AK114" s="128">
        <v>3189.9153786627194</v>
      </c>
      <c r="AL114" s="128">
        <v>3221.8145324493471</v>
      </c>
      <c r="AM114" s="128">
        <v>3254.0326777738401</v>
      </c>
      <c r="AN114" s="128">
        <v>2817.0625753299246</v>
      </c>
      <c r="AO114" s="128">
        <v>2845.2332010832238</v>
      </c>
      <c r="AP114" s="128">
        <v>2873.6855330940562</v>
      </c>
      <c r="AQ114" s="128">
        <v>2902.4223884249968</v>
      </c>
      <c r="AR114" s="128">
        <v>2442.8721769243721</v>
      </c>
      <c r="AS114" s="128">
        <v>2467.3008986936161</v>
      </c>
      <c r="AT114" s="128">
        <v>2491.9739076805522</v>
      </c>
      <c r="AU114" s="128">
        <v>2516.8936467573576</v>
      </c>
      <c r="AV114" s="128">
        <v>2542.0625832249311</v>
      </c>
      <c r="AW114" s="128">
        <v>2567.4832090571808</v>
      </c>
      <c r="AX114" s="128">
        <v>2593.1580411477526</v>
      </c>
      <c r="AY114" s="128">
        <v>2619.0896215592302</v>
      </c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  <c r="FP114" s="195"/>
      <c r="FQ114" s="195"/>
      <c r="FR114" s="195"/>
      <c r="FS114" s="195"/>
      <c r="FT114" s="195"/>
      <c r="FU114" s="195"/>
      <c r="FV114" s="195"/>
      <c r="FW114" s="195"/>
      <c r="FX114" s="195"/>
      <c r="FY114" s="195"/>
      <c r="FZ114" s="195"/>
      <c r="GA114" s="195"/>
      <c r="GB114" s="195"/>
      <c r="GC114" s="195"/>
      <c r="GD114" s="195"/>
      <c r="GE114" s="195"/>
      <c r="GF114" s="195"/>
      <c r="GG114" s="195"/>
      <c r="GH114" s="195"/>
      <c r="GI114" s="195"/>
      <c r="GJ114" s="195"/>
      <c r="GK114" s="195"/>
      <c r="GL114" s="195"/>
      <c r="GM114" s="195"/>
      <c r="GN114" s="195"/>
      <c r="GO114" s="195"/>
      <c r="GP114" s="195"/>
      <c r="GQ114" s="195"/>
      <c r="GR114" s="195"/>
      <c r="GS114" s="195"/>
      <c r="GT114" s="195"/>
      <c r="GU114" s="195"/>
      <c r="GV114" s="195"/>
      <c r="GW114" s="195"/>
      <c r="GX114" s="195"/>
      <c r="GY114" s="195"/>
      <c r="GZ114" s="195"/>
      <c r="HA114" s="195"/>
      <c r="HB114" s="195"/>
      <c r="HC114" s="195"/>
      <c r="HD114" s="195"/>
      <c r="HE114" s="195"/>
      <c r="HF114" s="195"/>
      <c r="HG114" s="195"/>
      <c r="HH114" s="195"/>
      <c r="HI114" s="195"/>
      <c r="HJ114" s="195"/>
      <c r="HK114" s="195"/>
      <c r="HL114" s="195"/>
      <c r="HM114" s="195"/>
      <c r="HN114" s="195"/>
      <c r="HO114" s="195"/>
      <c r="HP114" s="195"/>
      <c r="HQ114" s="195"/>
      <c r="HR114" s="195"/>
      <c r="HS114" s="195"/>
      <c r="HT114" s="195"/>
      <c r="HU114" s="195"/>
      <c r="HV114" s="195"/>
      <c r="HW114" s="195"/>
      <c r="HX114" s="195"/>
      <c r="HY114" s="195"/>
      <c r="HZ114" s="195"/>
      <c r="IA114" s="195"/>
      <c r="IB114" s="195"/>
      <c r="IC114" s="195"/>
      <c r="ID114" s="195"/>
      <c r="IE114" s="195"/>
      <c r="IF114" s="195"/>
      <c r="IG114" s="195"/>
      <c r="IH114" s="195"/>
      <c r="II114" s="195"/>
      <c r="IJ114" s="195"/>
      <c r="IK114" s="195"/>
      <c r="IL114" s="195"/>
      <c r="IM114" s="195"/>
      <c r="IN114" s="195"/>
    </row>
    <row r="115" spans="3:248" x14ac:dyDescent="0.5">
      <c r="C115" s="8">
        <v>43159</v>
      </c>
      <c r="D115" s="6" t="s">
        <v>196</v>
      </c>
      <c r="E115" s="6" t="s">
        <v>196</v>
      </c>
      <c r="F115" s="6" t="s">
        <v>196</v>
      </c>
      <c r="G115" s="6" t="s">
        <v>196</v>
      </c>
      <c r="H115" s="6" t="s">
        <v>196</v>
      </c>
      <c r="I115" s="6" t="s">
        <v>196</v>
      </c>
      <c r="J115" s="6" t="s">
        <v>196</v>
      </c>
      <c r="K115" s="6" t="s">
        <v>196</v>
      </c>
      <c r="L115" s="6" t="s">
        <v>196</v>
      </c>
      <c r="M115" s="6" t="s">
        <v>196</v>
      </c>
      <c r="N115" s="6" t="s">
        <v>196</v>
      </c>
      <c r="O115" s="6" t="s">
        <v>196</v>
      </c>
      <c r="P115" s="6" t="s">
        <v>196</v>
      </c>
      <c r="Q115" s="6" t="s">
        <v>196</v>
      </c>
      <c r="R115" s="6" t="s">
        <v>196</v>
      </c>
      <c r="S115" s="6" t="s">
        <v>196</v>
      </c>
      <c r="T115" s="6" t="s">
        <v>196</v>
      </c>
      <c r="U115" s="6" t="s">
        <v>196</v>
      </c>
      <c r="V115" s="6" t="s">
        <v>196</v>
      </c>
      <c r="W115" s="6" t="s">
        <v>196</v>
      </c>
      <c r="X115" s="6" t="s">
        <v>196</v>
      </c>
      <c r="Y115" s="6" t="s">
        <v>196</v>
      </c>
      <c r="Z115" s="6" t="s">
        <v>196</v>
      </c>
      <c r="AA115" s="6" t="s">
        <v>196</v>
      </c>
      <c r="AB115" s="6" t="s">
        <v>196</v>
      </c>
      <c r="AC115" s="35">
        <f>AC$17/12</f>
        <v>3750</v>
      </c>
      <c r="AD115" s="128">
        <v>3787.5000000000005</v>
      </c>
      <c r="AE115" s="128">
        <v>3825.375</v>
      </c>
      <c r="AF115" s="128">
        <v>3863.6287500000003</v>
      </c>
      <c r="AG115" s="128">
        <v>3468.6800333333335</v>
      </c>
      <c r="AH115" s="128">
        <v>3503.3668336666669</v>
      </c>
      <c r="AI115" s="128">
        <v>3538.4005020033337</v>
      </c>
      <c r="AJ115" s="128">
        <v>3573.784507023367</v>
      </c>
      <c r="AK115" s="128">
        <v>3158.3320580819004</v>
      </c>
      <c r="AL115" s="128">
        <v>3189.9153786627194</v>
      </c>
      <c r="AM115" s="128">
        <v>3221.8145324493471</v>
      </c>
      <c r="AN115" s="128">
        <v>3254.0326777738401</v>
      </c>
      <c r="AO115" s="128">
        <v>2817.0625753299246</v>
      </c>
      <c r="AP115" s="128">
        <v>2845.2332010832238</v>
      </c>
      <c r="AQ115" s="128">
        <v>2873.6855330940562</v>
      </c>
      <c r="AR115" s="128">
        <v>2902.4223884249968</v>
      </c>
      <c r="AS115" s="128">
        <v>2442.8721769243721</v>
      </c>
      <c r="AT115" s="128">
        <v>2467.3008986936161</v>
      </c>
      <c r="AU115" s="128">
        <v>2491.9739076805522</v>
      </c>
      <c r="AV115" s="128">
        <v>2516.8936467573576</v>
      </c>
      <c r="AW115" s="128">
        <v>2542.0625832249311</v>
      </c>
      <c r="AX115" s="128">
        <v>2567.4832090571808</v>
      </c>
      <c r="AY115" s="128">
        <v>2593.1580411477526</v>
      </c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  <c r="FP115" s="195"/>
      <c r="FQ115" s="195"/>
      <c r="FR115" s="195"/>
      <c r="FS115" s="195"/>
      <c r="FT115" s="195"/>
      <c r="FU115" s="195"/>
      <c r="FV115" s="195"/>
      <c r="FW115" s="195"/>
      <c r="FX115" s="195"/>
      <c r="FY115" s="195"/>
      <c r="FZ115" s="195"/>
      <c r="GA115" s="195"/>
      <c r="GB115" s="195"/>
      <c r="GC115" s="195"/>
      <c r="GD115" s="195"/>
      <c r="GE115" s="195"/>
      <c r="GF115" s="195"/>
      <c r="GG115" s="195"/>
      <c r="GH115" s="195"/>
      <c r="GI115" s="195"/>
      <c r="GJ115" s="195"/>
      <c r="GK115" s="195"/>
      <c r="GL115" s="195"/>
      <c r="GM115" s="195"/>
      <c r="GN115" s="195"/>
      <c r="GO115" s="195"/>
      <c r="GP115" s="195"/>
      <c r="GQ115" s="195"/>
      <c r="GR115" s="195"/>
      <c r="GS115" s="195"/>
      <c r="GT115" s="195"/>
      <c r="GU115" s="195"/>
      <c r="GV115" s="195"/>
      <c r="GW115" s="195"/>
      <c r="GX115" s="195"/>
      <c r="GY115" s="195"/>
      <c r="GZ115" s="195"/>
      <c r="HA115" s="195"/>
      <c r="HB115" s="195"/>
      <c r="HC115" s="195"/>
      <c r="HD115" s="195"/>
      <c r="HE115" s="195"/>
      <c r="HF115" s="195"/>
      <c r="HG115" s="195"/>
      <c r="HH115" s="195"/>
      <c r="HI115" s="195"/>
      <c r="HJ115" s="195"/>
      <c r="HK115" s="195"/>
      <c r="HL115" s="195"/>
      <c r="HM115" s="195"/>
      <c r="HN115" s="195"/>
      <c r="HO115" s="195"/>
      <c r="HP115" s="195"/>
      <c r="HQ115" s="195"/>
      <c r="HR115" s="195"/>
      <c r="HS115" s="195"/>
      <c r="HT115" s="195"/>
      <c r="HU115" s="195"/>
      <c r="HV115" s="195"/>
      <c r="HW115" s="195"/>
      <c r="HX115" s="195"/>
      <c r="HY115" s="195"/>
      <c r="HZ115" s="195"/>
      <c r="IA115" s="195"/>
      <c r="IB115" s="195"/>
      <c r="IC115" s="195"/>
      <c r="ID115" s="195"/>
      <c r="IE115" s="195"/>
      <c r="IF115" s="195"/>
      <c r="IG115" s="195"/>
      <c r="IH115" s="195"/>
      <c r="II115" s="195"/>
      <c r="IJ115" s="195"/>
      <c r="IK115" s="195"/>
      <c r="IL115" s="195"/>
      <c r="IM115" s="195"/>
      <c r="IN115" s="195"/>
    </row>
    <row r="116" spans="3:248" x14ac:dyDescent="0.5">
      <c r="C116" s="8">
        <v>43190</v>
      </c>
      <c r="D116" s="6" t="s">
        <v>196</v>
      </c>
      <c r="E116" s="6" t="s">
        <v>196</v>
      </c>
      <c r="F116" s="6" t="s">
        <v>196</v>
      </c>
      <c r="G116" s="6" t="s">
        <v>196</v>
      </c>
      <c r="H116" s="6" t="s">
        <v>196</v>
      </c>
      <c r="I116" s="6" t="s">
        <v>196</v>
      </c>
      <c r="J116" s="6" t="s">
        <v>196</v>
      </c>
      <c r="K116" s="6" t="s">
        <v>196</v>
      </c>
      <c r="L116" s="6" t="s">
        <v>196</v>
      </c>
      <c r="M116" s="6" t="s">
        <v>196</v>
      </c>
      <c r="N116" s="6" t="s">
        <v>196</v>
      </c>
      <c r="O116" s="6" t="s">
        <v>196</v>
      </c>
      <c r="P116" s="6" t="s">
        <v>196</v>
      </c>
      <c r="Q116" s="6" t="s">
        <v>196</v>
      </c>
      <c r="R116" s="6" t="s">
        <v>196</v>
      </c>
      <c r="S116" s="6" t="s">
        <v>196</v>
      </c>
      <c r="T116" s="6" t="s">
        <v>196</v>
      </c>
      <c r="U116" s="6" t="s">
        <v>196</v>
      </c>
      <c r="V116" s="6" t="s">
        <v>196</v>
      </c>
      <c r="W116" s="6" t="s">
        <v>196</v>
      </c>
      <c r="X116" s="6" t="s">
        <v>196</v>
      </c>
      <c r="Y116" s="6" t="s">
        <v>196</v>
      </c>
      <c r="Z116" s="6" t="s">
        <v>196</v>
      </c>
      <c r="AA116" s="6" t="s">
        <v>196</v>
      </c>
      <c r="AB116" s="6" t="s">
        <v>196</v>
      </c>
      <c r="AC116" s="6" t="s">
        <v>196</v>
      </c>
      <c r="AD116" s="35">
        <f>AD$17/12</f>
        <v>3750</v>
      </c>
      <c r="AE116" s="128">
        <v>3787.5000000000005</v>
      </c>
      <c r="AF116" s="128">
        <v>3825.375</v>
      </c>
      <c r="AG116" s="128">
        <v>3863.6287500000003</v>
      </c>
      <c r="AH116" s="128">
        <v>3468.6800333333335</v>
      </c>
      <c r="AI116" s="128">
        <v>3503.3668336666669</v>
      </c>
      <c r="AJ116" s="128">
        <v>3538.4005020033337</v>
      </c>
      <c r="AK116" s="128">
        <v>3573.784507023367</v>
      </c>
      <c r="AL116" s="128">
        <v>3158.3320580819004</v>
      </c>
      <c r="AM116" s="128">
        <v>3189.9153786627194</v>
      </c>
      <c r="AN116" s="128">
        <v>3221.8145324493471</v>
      </c>
      <c r="AO116" s="128">
        <v>3254.0326777738401</v>
      </c>
      <c r="AP116" s="128">
        <v>2817.0625753299246</v>
      </c>
      <c r="AQ116" s="128">
        <v>2845.2332010832238</v>
      </c>
      <c r="AR116" s="128">
        <v>2873.6855330940562</v>
      </c>
      <c r="AS116" s="128">
        <v>2902.4223884249968</v>
      </c>
      <c r="AT116" s="128">
        <v>2442.8721769243721</v>
      </c>
      <c r="AU116" s="128">
        <v>2467.3008986936161</v>
      </c>
      <c r="AV116" s="128">
        <v>2491.9739076805522</v>
      </c>
      <c r="AW116" s="128">
        <v>2516.8936467573576</v>
      </c>
      <c r="AX116" s="128">
        <v>2542.0625832249311</v>
      </c>
      <c r="AY116" s="128">
        <v>2567.4832090571808</v>
      </c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  <c r="FP116" s="195"/>
      <c r="FQ116" s="195"/>
      <c r="FR116" s="195"/>
      <c r="FS116" s="195"/>
      <c r="FT116" s="195"/>
      <c r="FU116" s="195"/>
      <c r="FV116" s="195"/>
      <c r="FW116" s="195"/>
      <c r="FX116" s="195"/>
      <c r="FY116" s="195"/>
      <c r="FZ116" s="195"/>
      <c r="GA116" s="195"/>
      <c r="GB116" s="195"/>
      <c r="GC116" s="195"/>
      <c r="GD116" s="195"/>
      <c r="GE116" s="195"/>
      <c r="GF116" s="195"/>
      <c r="GG116" s="195"/>
      <c r="GH116" s="195"/>
      <c r="GI116" s="195"/>
      <c r="GJ116" s="195"/>
      <c r="GK116" s="195"/>
      <c r="GL116" s="195"/>
      <c r="GM116" s="195"/>
      <c r="GN116" s="195"/>
      <c r="GO116" s="195"/>
      <c r="GP116" s="195"/>
      <c r="GQ116" s="195"/>
      <c r="GR116" s="195"/>
      <c r="GS116" s="195"/>
      <c r="GT116" s="195"/>
      <c r="GU116" s="195"/>
      <c r="GV116" s="195"/>
      <c r="GW116" s="195"/>
      <c r="GX116" s="195"/>
      <c r="GY116" s="195"/>
      <c r="GZ116" s="195"/>
      <c r="HA116" s="195"/>
      <c r="HB116" s="195"/>
      <c r="HC116" s="195"/>
      <c r="HD116" s="195"/>
      <c r="HE116" s="195"/>
      <c r="HF116" s="195"/>
      <c r="HG116" s="195"/>
      <c r="HH116" s="195"/>
      <c r="HI116" s="195"/>
      <c r="HJ116" s="195"/>
      <c r="HK116" s="195"/>
      <c r="HL116" s="195"/>
      <c r="HM116" s="195"/>
      <c r="HN116" s="195"/>
      <c r="HO116" s="195"/>
      <c r="HP116" s="195"/>
      <c r="HQ116" s="195"/>
      <c r="HR116" s="195"/>
      <c r="HS116" s="195"/>
      <c r="HT116" s="195"/>
      <c r="HU116" s="195"/>
      <c r="HV116" s="195"/>
      <c r="HW116" s="195"/>
      <c r="HX116" s="195"/>
      <c r="HY116" s="195"/>
      <c r="HZ116" s="195"/>
      <c r="IA116" s="195"/>
      <c r="IB116" s="195"/>
      <c r="IC116" s="195"/>
      <c r="ID116" s="195"/>
      <c r="IE116" s="195"/>
      <c r="IF116" s="195"/>
      <c r="IG116" s="195"/>
      <c r="IH116" s="195"/>
      <c r="II116" s="195"/>
      <c r="IJ116" s="195"/>
      <c r="IK116" s="195"/>
      <c r="IL116" s="195"/>
      <c r="IM116" s="195"/>
      <c r="IN116" s="195"/>
    </row>
    <row r="117" spans="3:248" x14ac:dyDescent="0.5">
      <c r="C117" s="8">
        <v>43220</v>
      </c>
      <c r="D117" s="6" t="s">
        <v>196</v>
      </c>
      <c r="E117" s="6" t="s">
        <v>196</v>
      </c>
      <c r="F117" s="6" t="s">
        <v>196</v>
      </c>
      <c r="G117" s="6" t="s">
        <v>196</v>
      </c>
      <c r="H117" s="6" t="s">
        <v>196</v>
      </c>
      <c r="I117" s="6" t="s">
        <v>196</v>
      </c>
      <c r="J117" s="6" t="s">
        <v>196</v>
      </c>
      <c r="K117" s="6" t="s">
        <v>196</v>
      </c>
      <c r="L117" s="6" t="s">
        <v>196</v>
      </c>
      <c r="M117" s="6" t="s">
        <v>196</v>
      </c>
      <c r="N117" s="6" t="s">
        <v>196</v>
      </c>
      <c r="O117" s="6" t="s">
        <v>196</v>
      </c>
      <c r="P117" s="6" t="s">
        <v>196</v>
      </c>
      <c r="Q117" s="6" t="s">
        <v>196</v>
      </c>
      <c r="R117" s="6" t="s">
        <v>196</v>
      </c>
      <c r="S117" s="6" t="s">
        <v>196</v>
      </c>
      <c r="T117" s="6" t="s">
        <v>196</v>
      </c>
      <c r="U117" s="6" t="s">
        <v>196</v>
      </c>
      <c r="V117" s="6" t="s">
        <v>196</v>
      </c>
      <c r="W117" s="6" t="s">
        <v>196</v>
      </c>
      <c r="X117" s="6" t="s">
        <v>196</v>
      </c>
      <c r="Y117" s="6" t="s">
        <v>196</v>
      </c>
      <c r="Z117" s="6" t="s">
        <v>196</v>
      </c>
      <c r="AA117" s="6" t="s">
        <v>196</v>
      </c>
      <c r="AB117" s="6" t="s">
        <v>196</v>
      </c>
      <c r="AC117" s="6" t="s">
        <v>196</v>
      </c>
      <c r="AD117" s="6" t="s">
        <v>196</v>
      </c>
      <c r="AE117" s="35">
        <f>AE$17/12</f>
        <v>3750</v>
      </c>
      <c r="AF117" s="128">
        <v>3787.5000000000005</v>
      </c>
      <c r="AG117" s="128">
        <v>3825.375</v>
      </c>
      <c r="AH117" s="128">
        <v>3863.6287500000003</v>
      </c>
      <c r="AI117" s="128">
        <v>3468.6800333333335</v>
      </c>
      <c r="AJ117" s="128">
        <v>3503.3668336666669</v>
      </c>
      <c r="AK117" s="128">
        <v>3538.4005020033337</v>
      </c>
      <c r="AL117" s="128">
        <v>3573.784507023367</v>
      </c>
      <c r="AM117" s="128">
        <v>3158.3320580819004</v>
      </c>
      <c r="AN117" s="128">
        <v>3189.9153786627194</v>
      </c>
      <c r="AO117" s="128">
        <v>3221.8145324493471</v>
      </c>
      <c r="AP117" s="128">
        <v>3254.0326777738401</v>
      </c>
      <c r="AQ117" s="128">
        <v>2817.0625753299246</v>
      </c>
      <c r="AR117" s="128">
        <v>2845.2332010832238</v>
      </c>
      <c r="AS117" s="128">
        <v>2873.6855330940562</v>
      </c>
      <c r="AT117" s="128">
        <v>2902.4223884249968</v>
      </c>
      <c r="AU117" s="128">
        <v>2442.8721769243721</v>
      </c>
      <c r="AV117" s="128">
        <v>2467.3008986936161</v>
      </c>
      <c r="AW117" s="128">
        <v>2491.9739076805522</v>
      </c>
      <c r="AX117" s="128">
        <v>2516.8936467573576</v>
      </c>
      <c r="AY117" s="128">
        <v>2542.0625832249311</v>
      </c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  <c r="FP117" s="195"/>
      <c r="FQ117" s="195"/>
      <c r="FR117" s="195"/>
      <c r="FS117" s="195"/>
      <c r="FT117" s="195"/>
      <c r="FU117" s="195"/>
      <c r="FV117" s="195"/>
      <c r="FW117" s="195"/>
      <c r="FX117" s="195"/>
      <c r="FY117" s="195"/>
      <c r="FZ117" s="195"/>
      <c r="GA117" s="195"/>
      <c r="GB117" s="195"/>
      <c r="GC117" s="195"/>
      <c r="GD117" s="195"/>
      <c r="GE117" s="195"/>
      <c r="GF117" s="195"/>
      <c r="GG117" s="195"/>
      <c r="GH117" s="195"/>
      <c r="GI117" s="195"/>
      <c r="GJ117" s="195"/>
      <c r="GK117" s="195"/>
      <c r="GL117" s="195"/>
      <c r="GM117" s="195"/>
      <c r="GN117" s="195"/>
      <c r="GO117" s="195"/>
      <c r="GP117" s="195"/>
      <c r="GQ117" s="195"/>
      <c r="GR117" s="195"/>
      <c r="GS117" s="195"/>
      <c r="GT117" s="195"/>
      <c r="GU117" s="195"/>
      <c r="GV117" s="195"/>
      <c r="GW117" s="195"/>
      <c r="GX117" s="195"/>
      <c r="GY117" s="195"/>
      <c r="GZ117" s="195"/>
      <c r="HA117" s="195"/>
      <c r="HB117" s="195"/>
      <c r="HC117" s="195"/>
      <c r="HD117" s="195"/>
      <c r="HE117" s="195"/>
      <c r="HF117" s="195"/>
      <c r="HG117" s="195"/>
      <c r="HH117" s="195"/>
      <c r="HI117" s="195"/>
      <c r="HJ117" s="195"/>
      <c r="HK117" s="195"/>
      <c r="HL117" s="195"/>
      <c r="HM117" s="195"/>
      <c r="HN117" s="195"/>
      <c r="HO117" s="195"/>
      <c r="HP117" s="195"/>
      <c r="HQ117" s="195"/>
      <c r="HR117" s="195"/>
      <c r="HS117" s="195"/>
      <c r="HT117" s="195"/>
      <c r="HU117" s="195"/>
      <c r="HV117" s="195"/>
      <c r="HW117" s="195"/>
      <c r="HX117" s="195"/>
      <c r="HY117" s="195"/>
      <c r="HZ117" s="195"/>
      <c r="IA117" s="195"/>
      <c r="IB117" s="195"/>
      <c r="IC117" s="195"/>
      <c r="ID117" s="195"/>
      <c r="IE117" s="195"/>
      <c r="IF117" s="195"/>
      <c r="IG117" s="195"/>
      <c r="IH117" s="195"/>
      <c r="II117" s="195"/>
      <c r="IJ117" s="195"/>
      <c r="IK117" s="195"/>
      <c r="IL117" s="195"/>
      <c r="IM117" s="195"/>
      <c r="IN117" s="195"/>
    </row>
    <row r="118" spans="3:248" x14ac:dyDescent="0.5">
      <c r="C118" s="8">
        <v>43251</v>
      </c>
      <c r="D118" s="6" t="s">
        <v>196</v>
      </c>
      <c r="E118" s="6" t="s">
        <v>196</v>
      </c>
      <c r="F118" s="6" t="s">
        <v>196</v>
      </c>
      <c r="G118" s="6" t="s">
        <v>196</v>
      </c>
      <c r="H118" s="6" t="s">
        <v>196</v>
      </c>
      <c r="I118" s="6" t="s">
        <v>196</v>
      </c>
      <c r="J118" s="6" t="s">
        <v>196</v>
      </c>
      <c r="K118" s="6" t="s">
        <v>196</v>
      </c>
      <c r="L118" s="6" t="s">
        <v>196</v>
      </c>
      <c r="M118" s="6" t="s">
        <v>196</v>
      </c>
      <c r="N118" s="6" t="s">
        <v>196</v>
      </c>
      <c r="O118" s="6" t="s">
        <v>196</v>
      </c>
      <c r="P118" s="6" t="s">
        <v>196</v>
      </c>
      <c r="Q118" s="6" t="s">
        <v>196</v>
      </c>
      <c r="R118" s="6" t="s">
        <v>196</v>
      </c>
      <c r="S118" s="6" t="s">
        <v>196</v>
      </c>
      <c r="T118" s="6" t="s">
        <v>196</v>
      </c>
      <c r="U118" s="6" t="s">
        <v>196</v>
      </c>
      <c r="V118" s="6" t="s">
        <v>196</v>
      </c>
      <c r="W118" s="6" t="s">
        <v>196</v>
      </c>
      <c r="X118" s="6" t="s">
        <v>196</v>
      </c>
      <c r="Y118" s="6" t="s">
        <v>196</v>
      </c>
      <c r="Z118" s="6" t="s">
        <v>196</v>
      </c>
      <c r="AA118" s="6" t="s">
        <v>196</v>
      </c>
      <c r="AB118" s="6" t="s">
        <v>196</v>
      </c>
      <c r="AC118" s="6" t="s">
        <v>196</v>
      </c>
      <c r="AD118" s="6" t="s">
        <v>196</v>
      </c>
      <c r="AE118" s="6" t="s">
        <v>196</v>
      </c>
      <c r="AF118" s="35">
        <f>AF$17/12</f>
        <v>3750</v>
      </c>
      <c r="AG118" s="128">
        <v>3787.5000000000005</v>
      </c>
      <c r="AH118" s="128">
        <v>3825.375</v>
      </c>
      <c r="AI118" s="128">
        <v>3863.6287500000003</v>
      </c>
      <c r="AJ118" s="128">
        <v>3468.6800333333335</v>
      </c>
      <c r="AK118" s="128">
        <v>3503.3668336666669</v>
      </c>
      <c r="AL118" s="128">
        <v>3538.4005020033337</v>
      </c>
      <c r="AM118" s="128">
        <v>3573.784507023367</v>
      </c>
      <c r="AN118" s="128">
        <v>3158.3320580819004</v>
      </c>
      <c r="AO118" s="128">
        <v>3189.9153786627194</v>
      </c>
      <c r="AP118" s="128">
        <v>3221.8145324493471</v>
      </c>
      <c r="AQ118" s="128">
        <v>3254.0326777738401</v>
      </c>
      <c r="AR118" s="128">
        <v>2817.0625753299246</v>
      </c>
      <c r="AS118" s="128">
        <v>2845.2332010832238</v>
      </c>
      <c r="AT118" s="128">
        <v>2873.6855330940562</v>
      </c>
      <c r="AU118" s="128">
        <v>2902.4223884249968</v>
      </c>
      <c r="AV118" s="128">
        <v>2442.8721769243721</v>
      </c>
      <c r="AW118" s="128">
        <v>2467.3008986936161</v>
      </c>
      <c r="AX118" s="128">
        <v>2491.9739076805522</v>
      </c>
      <c r="AY118" s="128">
        <v>2516.8936467573576</v>
      </c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95"/>
      <c r="DV118" s="195"/>
      <c r="DW118" s="195"/>
      <c r="DX118" s="195"/>
      <c r="DY118" s="195"/>
      <c r="DZ118" s="195"/>
      <c r="EA118" s="195"/>
      <c r="EB118" s="195"/>
      <c r="EC118" s="195"/>
      <c r="ED118" s="195"/>
      <c r="EE118" s="195"/>
      <c r="EF118" s="195"/>
      <c r="EG118" s="195"/>
      <c r="EH118" s="195"/>
      <c r="EI118" s="195"/>
      <c r="EJ118" s="195"/>
      <c r="EK118" s="195"/>
      <c r="EL118" s="195"/>
      <c r="EM118" s="195"/>
      <c r="EN118" s="195"/>
      <c r="EO118" s="195"/>
      <c r="EP118" s="195"/>
      <c r="EQ118" s="195"/>
      <c r="ER118" s="195"/>
      <c r="ES118" s="195"/>
      <c r="ET118" s="195"/>
      <c r="EU118" s="195"/>
      <c r="EV118" s="195"/>
      <c r="EW118" s="195"/>
      <c r="EX118" s="195"/>
      <c r="EY118" s="195"/>
      <c r="EZ118" s="195"/>
      <c r="FA118" s="195"/>
      <c r="FB118" s="195"/>
      <c r="FC118" s="195"/>
      <c r="FD118" s="195"/>
      <c r="FE118" s="195"/>
      <c r="FF118" s="195"/>
      <c r="FG118" s="195"/>
      <c r="FH118" s="195"/>
      <c r="FI118" s="195"/>
      <c r="FJ118" s="195"/>
      <c r="FK118" s="195"/>
      <c r="FL118" s="195"/>
      <c r="FM118" s="195"/>
      <c r="FN118" s="195"/>
      <c r="FO118" s="195"/>
      <c r="FP118" s="195"/>
      <c r="FQ118" s="195"/>
      <c r="FR118" s="195"/>
      <c r="FS118" s="195"/>
      <c r="FT118" s="195"/>
      <c r="FU118" s="195"/>
      <c r="FV118" s="195"/>
      <c r="FW118" s="195"/>
      <c r="FX118" s="195"/>
      <c r="FY118" s="195"/>
      <c r="FZ118" s="195"/>
      <c r="GA118" s="195"/>
      <c r="GB118" s="195"/>
      <c r="GC118" s="195"/>
      <c r="GD118" s="195"/>
      <c r="GE118" s="195"/>
      <c r="GF118" s="195"/>
      <c r="GG118" s="195"/>
      <c r="GH118" s="195"/>
      <c r="GI118" s="195"/>
      <c r="GJ118" s="195"/>
      <c r="GK118" s="195"/>
      <c r="GL118" s="195"/>
      <c r="GM118" s="195"/>
      <c r="GN118" s="195"/>
      <c r="GO118" s="195"/>
      <c r="GP118" s="195"/>
      <c r="GQ118" s="195"/>
      <c r="GR118" s="195"/>
      <c r="GS118" s="195"/>
      <c r="GT118" s="195"/>
      <c r="GU118" s="195"/>
      <c r="GV118" s="195"/>
      <c r="GW118" s="195"/>
      <c r="GX118" s="195"/>
      <c r="GY118" s="195"/>
      <c r="GZ118" s="195"/>
      <c r="HA118" s="195"/>
      <c r="HB118" s="195"/>
      <c r="HC118" s="195"/>
      <c r="HD118" s="195"/>
      <c r="HE118" s="195"/>
      <c r="HF118" s="195"/>
      <c r="HG118" s="195"/>
      <c r="HH118" s="195"/>
      <c r="HI118" s="195"/>
      <c r="HJ118" s="195"/>
      <c r="HK118" s="195"/>
      <c r="HL118" s="195"/>
      <c r="HM118" s="195"/>
      <c r="HN118" s="195"/>
      <c r="HO118" s="195"/>
      <c r="HP118" s="195"/>
      <c r="HQ118" s="195"/>
      <c r="HR118" s="195"/>
      <c r="HS118" s="195"/>
      <c r="HT118" s="195"/>
      <c r="HU118" s="195"/>
      <c r="HV118" s="195"/>
      <c r="HW118" s="195"/>
      <c r="HX118" s="195"/>
      <c r="HY118" s="195"/>
      <c r="HZ118" s="195"/>
      <c r="IA118" s="195"/>
      <c r="IB118" s="195"/>
      <c r="IC118" s="195"/>
      <c r="ID118" s="195"/>
      <c r="IE118" s="195"/>
      <c r="IF118" s="195"/>
      <c r="IG118" s="195"/>
      <c r="IH118" s="195"/>
      <c r="II118" s="195"/>
      <c r="IJ118" s="195"/>
      <c r="IK118" s="195"/>
      <c r="IL118" s="195"/>
      <c r="IM118" s="195"/>
      <c r="IN118" s="195"/>
    </row>
    <row r="119" spans="3:248" x14ac:dyDescent="0.5">
      <c r="C119" s="8">
        <v>43281</v>
      </c>
      <c r="D119" s="6" t="s">
        <v>196</v>
      </c>
      <c r="E119" s="6" t="s">
        <v>196</v>
      </c>
      <c r="F119" s="6" t="s">
        <v>196</v>
      </c>
      <c r="G119" s="6" t="s">
        <v>196</v>
      </c>
      <c r="H119" s="6" t="s">
        <v>196</v>
      </c>
      <c r="I119" s="6" t="s">
        <v>196</v>
      </c>
      <c r="J119" s="6" t="s">
        <v>196</v>
      </c>
      <c r="K119" s="6" t="s">
        <v>196</v>
      </c>
      <c r="L119" s="6" t="s">
        <v>196</v>
      </c>
      <c r="M119" s="6" t="s">
        <v>196</v>
      </c>
      <c r="N119" s="6" t="s">
        <v>196</v>
      </c>
      <c r="O119" s="6" t="s">
        <v>196</v>
      </c>
      <c r="P119" s="6" t="s">
        <v>196</v>
      </c>
      <c r="Q119" s="6" t="s">
        <v>196</v>
      </c>
      <c r="R119" s="6" t="s">
        <v>196</v>
      </c>
      <c r="S119" s="6" t="s">
        <v>196</v>
      </c>
      <c r="T119" s="6" t="s">
        <v>196</v>
      </c>
      <c r="U119" s="6" t="s">
        <v>196</v>
      </c>
      <c r="V119" s="6" t="s">
        <v>196</v>
      </c>
      <c r="W119" s="6" t="s">
        <v>196</v>
      </c>
      <c r="X119" s="6" t="s">
        <v>196</v>
      </c>
      <c r="Y119" s="6" t="s">
        <v>196</v>
      </c>
      <c r="Z119" s="6" t="s">
        <v>196</v>
      </c>
      <c r="AA119" s="6" t="s">
        <v>196</v>
      </c>
      <c r="AB119" s="6" t="s">
        <v>196</v>
      </c>
      <c r="AC119" s="6" t="s">
        <v>196</v>
      </c>
      <c r="AD119" s="6" t="s">
        <v>196</v>
      </c>
      <c r="AE119" s="6" t="s">
        <v>196</v>
      </c>
      <c r="AF119" s="6" t="s">
        <v>196</v>
      </c>
      <c r="AG119" s="35">
        <f>AG$17/12</f>
        <v>3750</v>
      </c>
      <c r="AH119" s="128">
        <v>3787.5000000000005</v>
      </c>
      <c r="AI119" s="128">
        <v>3825.375</v>
      </c>
      <c r="AJ119" s="128">
        <v>3863.6287500000003</v>
      </c>
      <c r="AK119" s="128">
        <v>3468.6800333333335</v>
      </c>
      <c r="AL119" s="128">
        <v>3503.3668336666669</v>
      </c>
      <c r="AM119" s="128">
        <v>3538.4005020033337</v>
      </c>
      <c r="AN119" s="128">
        <v>3573.784507023367</v>
      </c>
      <c r="AO119" s="128">
        <v>3158.3320580819004</v>
      </c>
      <c r="AP119" s="128">
        <v>3189.9153786627194</v>
      </c>
      <c r="AQ119" s="128">
        <v>3221.8145324493471</v>
      </c>
      <c r="AR119" s="128">
        <v>3254.0326777738401</v>
      </c>
      <c r="AS119" s="128">
        <v>2817.0625753299246</v>
      </c>
      <c r="AT119" s="128">
        <v>2845.2332010832238</v>
      </c>
      <c r="AU119" s="128">
        <v>2873.6855330940562</v>
      </c>
      <c r="AV119" s="128">
        <v>2902.4223884249968</v>
      </c>
      <c r="AW119" s="128">
        <v>2442.8721769243721</v>
      </c>
      <c r="AX119" s="128">
        <v>2467.3008986936161</v>
      </c>
      <c r="AY119" s="128">
        <v>2491.9739076805522</v>
      </c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  <c r="FP119" s="195"/>
      <c r="FQ119" s="195"/>
      <c r="FR119" s="195"/>
      <c r="FS119" s="195"/>
      <c r="FT119" s="195"/>
      <c r="FU119" s="195"/>
      <c r="FV119" s="195"/>
      <c r="FW119" s="195"/>
      <c r="FX119" s="195"/>
      <c r="FY119" s="195"/>
      <c r="FZ119" s="195"/>
      <c r="GA119" s="195"/>
      <c r="GB119" s="195"/>
      <c r="GC119" s="195"/>
      <c r="GD119" s="195"/>
      <c r="GE119" s="195"/>
      <c r="GF119" s="195"/>
      <c r="GG119" s="195"/>
      <c r="GH119" s="195"/>
      <c r="GI119" s="195"/>
      <c r="GJ119" s="195"/>
      <c r="GK119" s="195"/>
      <c r="GL119" s="195"/>
      <c r="GM119" s="195"/>
      <c r="GN119" s="195"/>
      <c r="GO119" s="195"/>
      <c r="GP119" s="195"/>
      <c r="GQ119" s="195"/>
      <c r="GR119" s="195"/>
      <c r="GS119" s="195"/>
      <c r="GT119" s="195"/>
      <c r="GU119" s="195"/>
      <c r="GV119" s="195"/>
      <c r="GW119" s="195"/>
      <c r="GX119" s="195"/>
      <c r="GY119" s="195"/>
      <c r="GZ119" s="195"/>
      <c r="HA119" s="195"/>
      <c r="HB119" s="195"/>
      <c r="HC119" s="195"/>
      <c r="HD119" s="195"/>
      <c r="HE119" s="195"/>
      <c r="HF119" s="195"/>
      <c r="HG119" s="195"/>
      <c r="HH119" s="195"/>
      <c r="HI119" s="195"/>
      <c r="HJ119" s="195"/>
      <c r="HK119" s="195"/>
      <c r="HL119" s="195"/>
      <c r="HM119" s="195"/>
      <c r="HN119" s="195"/>
      <c r="HO119" s="195"/>
      <c r="HP119" s="195"/>
      <c r="HQ119" s="195"/>
      <c r="HR119" s="195"/>
      <c r="HS119" s="195"/>
      <c r="HT119" s="195"/>
      <c r="HU119" s="195"/>
      <c r="HV119" s="195"/>
      <c r="HW119" s="195"/>
      <c r="HX119" s="195"/>
      <c r="HY119" s="195"/>
      <c r="HZ119" s="195"/>
      <c r="IA119" s="195"/>
      <c r="IB119" s="195"/>
      <c r="IC119" s="195"/>
      <c r="ID119" s="195"/>
      <c r="IE119" s="195"/>
      <c r="IF119" s="195"/>
      <c r="IG119" s="195"/>
      <c r="IH119" s="195"/>
      <c r="II119" s="195"/>
      <c r="IJ119" s="195"/>
      <c r="IK119" s="195"/>
      <c r="IL119" s="195"/>
      <c r="IM119" s="195"/>
      <c r="IN119" s="195"/>
    </row>
    <row r="120" spans="3:248" x14ac:dyDescent="0.5">
      <c r="C120" s="8">
        <v>43312</v>
      </c>
      <c r="D120" s="6" t="s">
        <v>196</v>
      </c>
      <c r="E120" s="6" t="s">
        <v>196</v>
      </c>
      <c r="F120" s="6" t="s">
        <v>196</v>
      </c>
      <c r="G120" s="6" t="s">
        <v>196</v>
      </c>
      <c r="H120" s="6" t="s">
        <v>196</v>
      </c>
      <c r="I120" s="6" t="s">
        <v>196</v>
      </c>
      <c r="J120" s="6" t="s">
        <v>196</v>
      </c>
      <c r="K120" s="6" t="s">
        <v>196</v>
      </c>
      <c r="L120" s="6" t="s">
        <v>196</v>
      </c>
      <c r="M120" s="6" t="s">
        <v>196</v>
      </c>
      <c r="N120" s="6" t="s">
        <v>196</v>
      </c>
      <c r="O120" s="6" t="s">
        <v>196</v>
      </c>
      <c r="P120" s="6" t="s">
        <v>196</v>
      </c>
      <c r="Q120" s="6" t="s">
        <v>196</v>
      </c>
      <c r="R120" s="6" t="s">
        <v>196</v>
      </c>
      <c r="S120" s="6" t="s">
        <v>196</v>
      </c>
      <c r="T120" s="6" t="s">
        <v>196</v>
      </c>
      <c r="U120" s="6" t="s">
        <v>196</v>
      </c>
      <c r="V120" s="6" t="s">
        <v>196</v>
      </c>
      <c r="W120" s="6" t="s">
        <v>196</v>
      </c>
      <c r="X120" s="6" t="s">
        <v>196</v>
      </c>
      <c r="Y120" s="6" t="s">
        <v>196</v>
      </c>
      <c r="Z120" s="6" t="s">
        <v>196</v>
      </c>
      <c r="AA120" s="6" t="s">
        <v>196</v>
      </c>
      <c r="AB120" s="6" t="s">
        <v>196</v>
      </c>
      <c r="AC120" s="6" t="s">
        <v>196</v>
      </c>
      <c r="AD120" s="6" t="s">
        <v>196</v>
      </c>
      <c r="AE120" s="6" t="s">
        <v>196</v>
      </c>
      <c r="AF120" s="6" t="s">
        <v>196</v>
      </c>
      <c r="AG120" s="6" t="s">
        <v>196</v>
      </c>
      <c r="AH120" s="35">
        <f>AH$17/12</f>
        <v>4166.666666666667</v>
      </c>
      <c r="AI120" s="128">
        <v>4208.3333333333339</v>
      </c>
      <c r="AJ120" s="128">
        <v>4250.416666666667</v>
      </c>
      <c r="AK120" s="128">
        <v>4292.9208333333336</v>
      </c>
      <c r="AL120" s="128">
        <v>3902.2650375000003</v>
      </c>
      <c r="AM120" s="128">
        <v>3941.2876878750003</v>
      </c>
      <c r="AN120" s="128">
        <v>3980.7005647537503</v>
      </c>
      <c r="AO120" s="128">
        <v>4020.5075704012879</v>
      </c>
      <c r="AP120" s="128">
        <v>3609.5223520936006</v>
      </c>
      <c r="AQ120" s="128">
        <v>3645.6175756145367</v>
      </c>
      <c r="AR120" s="128">
        <v>3682.0737513706822</v>
      </c>
      <c r="AS120" s="128">
        <v>3718.8944888843889</v>
      </c>
      <c r="AT120" s="128">
        <v>3286.5730045515784</v>
      </c>
      <c r="AU120" s="128">
        <v>3319.4387345970945</v>
      </c>
      <c r="AV120" s="128">
        <v>3352.6331219430658</v>
      </c>
      <c r="AW120" s="128">
        <v>3386.159453162496</v>
      </c>
      <c r="AX120" s="128">
        <v>2931.4466123092466</v>
      </c>
      <c r="AY120" s="128">
        <v>2960.7610784323392</v>
      </c>
      <c r="CS120" s="195"/>
      <c r="CT120" s="195"/>
      <c r="CU120" s="195"/>
      <c r="CV120" s="195"/>
      <c r="CW120" s="195"/>
      <c r="CX120" s="195"/>
      <c r="CY120" s="195"/>
      <c r="CZ120" s="195"/>
      <c r="DA120" s="195"/>
      <c r="DB120" s="195"/>
      <c r="DC120" s="195"/>
      <c r="DD120" s="195"/>
      <c r="DE120" s="195"/>
      <c r="DF120" s="195"/>
      <c r="DG120" s="195"/>
      <c r="DH120" s="195"/>
      <c r="DI120" s="195"/>
      <c r="DJ120" s="195"/>
      <c r="DK120" s="195"/>
      <c r="DL120" s="195"/>
      <c r="DM120" s="195"/>
      <c r="DN120" s="195"/>
      <c r="DO120" s="195"/>
      <c r="DP120" s="195"/>
      <c r="DQ120" s="195"/>
      <c r="DR120" s="195"/>
      <c r="DS120" s="195"/>
      <c r="DT120" s="195"/>
      <c r="DU120" s="195"/>
      <c r="DV120" s="195"/>
      <c r="DW120" s="195"/>
      <c r="DX120" s="195"/>
      <c r="DY120" s="195"/>
      <c r="DZ120" s="195"/>
      <c r="EA120" s="195"/>
      <c r="EB120" s="195"/>
      <c r="EC120" s="195"/>
      <c r="ED120" s="195"/>
      <c r="EE120" s="195"/>
      <c r="EF120" s="195"/>
      <c r="EG120" s="195"/>
      <c r="EH120" s="195"/>
      <c r="EI120" s="195"/>
      <c r="EJ120" s="195"/>
      <c r="EK120" s="195"/>
      <c r="EL120" s="195"/>
      <c r="EM120" s="195"/>
      <c r="EN120" s="195"/>
      <c r="EO120" s="195"/>
      <c r="EP120" s="195"/>
      <c r="EQ120" s="195"/>
      <c r="ER120" s="195"/>
      <c r="ES120" s="195"/>
      <c r="ET120" s="195"/>
      <c r="EU120" s="195"/>
      <c r="EV120" s="195"/>
      <c r="EW120" s="195"/>
      <c r="EX120" s="195"/>
      <c r="EY120" s="195"/>
      <c r="EZ120" s="195"/>
      <c r="FA120" s="195"/>
      <c r="FB120" s="195"/>
      <c r="FC120" s="195"/>
      <c r="FD120" s="195"/>
      <c r="FE120" s="195"/>
      <c r="FF120" s="195"/>
      <c r="FG120" s="195"/>
      <c r="FH120" s="195"/>
      <c r="FI120" s="195"/>
      <c r="FJ120" s="195"/>
      <c r="FK120" s="195"/>
      <c r="FL120" s="195"/>
      <c r="FM120" s="195"/>
      <c r="FN120" s="195"/>
      <c r="FO120" s="195"/>
      <c r="FP120" s="195"/>
      <c r="FQ120" s="195"/>
      <c r="FR120" s="195"/>
      <c r="FS120" s="195"/>
      <c r="FT120" s="195"/>
      <c r="FU120" s="195"/>
      <c r="FV120" s="195"/>
      <c r="FW120" s="195"/>
      <c r="FX120" s="195"/>
      <c r="FY120" s="195"/>
      <c r="FZ120" s="195"/>
      <c r="GA120" s="195"/>
      <c r="GB120" s="195"/>
      <c r="GC120" s="195"/>
      <c r="GD120" s="195"/>
      <c r="GE120" s="195"/>
      <c r="GF120" s="195"/>
      <c r="GG120" s="195"/>
      <c r="GH120" s="195"/>
      <c r="GI120" s="195"/>
      <c r="GJ120" s="195"/>
      <c r="GK120" s="195"/>
      <c r="GL120" s="195"/>
      <c r="GM120" s="195"/>
      <c r="GN120" s="195"/>
      <c r="GO120" s="195"/>
      <c r="GP120" s="195"/>
      <c r="GQ120" s="195"/>
      <c r="GR120" s="195"/>
      <c r="GS120" s="195"/>
      <c r="GT120" s="195"/>
      <c r="GU120" s="195"/>
      <c r="GV120" s="195"/>
      <c r="GW120" s="195"/>
      <c r="GX120" s="195"/>
      <c r="GY120" s="195"/>
      <c r="GZ120" s="195"/>
      <c r="HA120" s="195"/>
      <c r="HB120" s="195"/>
      <c r="HC120" s="195"/>
      <c r="HD120" s="195"/>
      <c r="HE120" s="195"/>
      <c r="HF120" s="195"/>
      <c r="HG120" s="195"/>
      <c r="HH120" s="195"/>
      <c r="HI120" s="195"/>
      <c r="HJ120" s="195"/>
      <c r="HK120" s="195"/>
      <c r="HL120" s="195"/>
      <c r="HM120" s="195"/>
      <c r="HN120" s="195"/>
      <c r="HO120" s="195"/>
      <c r="HP120" s="195"/>
      <c r="HQ120" s="195"/>
      <c r="HR120" s="195"/>
      <c r="HS120" s="195"/>
      <c r="HT120" s="195"/>
      <c r="HU120" s="195"/>
      <c r="HV120" s="195"/>
      <c r="HW120" s="195"/>
      <c r="HX120" s="195"/>
      <c r="HY120" s="195"/>
      <c r="HZ120" s="195"/>
      <c r="IA120" s="195"/>
      <c r="IB120" s="195"/>
      <c r="IC120" s="195"/>
      <c r="ID120" s="195"/>
      <c r="IE120" s="195"/>
      <c r="IF120" s="195"/>
      <c r="IG120" s="195"/>
      <c r="IH120" s="195"/>
      <c r="II120" s="195"/>
      <c r="IJ120" s="195"/>
      <c r="IK120" s="195"/>
      <c r="IL120" s="195"/>
      <c r="IM120" s="195"/>
      <c r="IN120" s="195"/>
    </row>
    <row r="121" spans="3:248" x14ac:dyDescent="0.5">
      <c r="C121" s="8">
        <v>43343</v>
      </c>
      <c r="D121" s="6" t="s">
        <v>196</v>
      </c>
      <c r="E121" s="6" t="s">
        <v>196</v>
      </c>
      <c r="F121" s="6" t="s">
        <v>196</v>
      </c>
      <c r="G121" s="6" t="s">
        <v>196</v>
      </c>
      <c r="H121" s="6" t="s">
        <v>196</v>
      </c>
      <c r="I121" s="6" t="s">
        <v>196</v>
      </c>
      <c r="J121" s="6" t="s">
        <v>196</v>
      </c>
      <c r="K121" s="6" t="s">
        <v>196</v>
      </c>
      <c r="L121" s="6" t="s">
        <v>196</v>
      </c>
      <c r="M121" s="6" t="s">
        <v>196</v>
      </c>
      <c r="N121" s="6" t="s">
        <v>196</v>
      </c>
      <c r="O121" s="6" t="s">
        <v>196</v>
      </c>
      <c r="P121" s="6" t="s">
        <v>196</v>
      </c>
      <c r="Q121" s="6" t="s">
        <v>196</v>
      </c>
      <c r="R121" s="6" t="s">
        <v>196</v>
      </c>
      <c r="S121" s="6" t="s">
        <v>196</v>
      </c>
      <c r="T121" s="6" t="s">
        <v>196</v>
      </c>
      <c r="U121" s="6" t="s">
        <v>196</v>
      </c>
      <c r="V121" s="6" t="s">
        <v>196</v>
      </c>
      <c r="W121" s="6" t="s">
        <v>196</v>
      </c>
      <c r="X121" s="6" t="s">
        <v>196</v>
      </c>
      <c r="Y121" s="6" t="s">
        <v>196</v>
      </c>
      <c r="Z121" s="6" t="s">
        <v>196</v>
      </c>
      <c r="AA121" s="6" t="s">
        <v>196</v>
      </c>
      <c r="AB121" s="6" t="s">
        <v>196</v>
      </c>
      <c r="AC121" s="6" t="s">
        <v>196</v>
      </c>
      <c r="AD121" s="6" t="s">
        <v>196</v>
      </c>
      <c r="AE121" s="6" t="s">
        <v>196</v>
      </c>
      <c r="AF121" s="6" t="s">
        <v>196</v>
      </c>
      <c r="AG121" s="6" t="s">
        <v>196</v>
      </c>
      <c r="AH121" s="6" t="s">
        <v>196</v>
      </c>
      <c r="AI121" s="35">
        <f>AI$17/12</f>
        <v>4583.333333333333</v>
      </c>
      <c r="AJ121" s="128">
        <v>4629.1666666666661</v>
      </c>
      <c r="AK121" s="128">
        <v>4675.458333333333</v>
      </c>
      <c r="AL121" s="128">
        <v>4722.2129166666664</v>
      </c>
      <c r="AM121" s="128">
        <v>4335.8500416666666</v>
      </c>
      <c r="AN121" s="128">
        <v>4379.2085420833328</v>
      </c>
      <c r="AO121" s="128">
        <v>4423.0006275041669</v>
      </c>
      <c r="AP121" s="128">
        <v>4467.2306337792079</v>
      </c>
      <c r="AQ121" s="128">
        <v>4060.7126461053003</v>
      </c>
      <c r="AR121" s="128">
        <v>4101.3197725663531</v>
      </c>
      <c r="AS121" s="128">
        <v>4142.3329702920173</v>
      </c>
      <c r="AT121" s="128">
        <v>4183.7562999949369</v>
      </c>
      <c r="AU121" s="128">
        <v>3756.0834337732322</v>
      </c>
      <c r="AV121" s="128">
        <v>3793.6442681109647</v>
      </c>
      <c r="AW121" s="128">
        <v>3831.5807107920746</v>
      </c>
      <c r="AX121" s="128">
        <v>3869.8965178999952</v>
      </c>
      <c r="AY121" s="128">
        <v>3420.0210476941206</v>
      </c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95"/>
      <c r="DV121" s="195"/>
      <c r="DW121" s="195"/>
      <c r="DX121" s="195"/>
      <c r="DY121" s="195"/>
      <c r="DZ121" s="195"/>
      <c r="EA121" s="195"/>
      <c r="EB121" s="195"/>
      <c r="EC121" s="195"/>
      <c r="ED121" s="195"/>
      <c r="EE121" s="195"/>
      <c r="EF121" s="195"/>
      <c r="EG121" s="195"/>
      <c r="EH121" s="195"/>
      <c r="EI121" s="195"/>
      <c r="EJ121" s="195"/>
      <c r="EK121" s="195"/>
      <c r="EL121" s="195"/>
      <c r="EM121" s="195"/>
      <c r="EN121" s="195"/>
      <c r="EO121" s="195"/>
      <c r="EP121" s="195"/>
      <c r="EQ121" s="195"/>
      <c r="ER121" s="195"/>
      <c r="ES121" s="195"/>
      <c r="ET121" s="195"/>
      <c r="EU121" s="195"/>
      <c r="EV121" s="195"/>
      <c r="EW121" s="195"/>
      <c r="EX121" s="195"/>
      <c r="EY121" s="195"/>
      <c r="EZ121" s="195"/>
      <c r="FA121" s="195"/>
      <c r="FB121" s="195"/>
      <c r="FC121" s="195"/>
      <c r="FD121" s="195"/>
      <c r="FE121" s="195"/>
      <c r="FF121" s="195"/>
      <c r="FG121" s="195"/>
      <c r="FH121" s="195"/>
      <c r="FI121" s="195"/>
      <c r="FJ121" s="195"/>
      <c r="FK121" s="195"/>
      <c r="FL121" s="195"/>
      <c r="FM121" s="195"/>
      <c r="FN121" s="195"/>
      <c r="FO121" s="195"/>
      <c r="FP121" s="195"/>
      <c r="FQ121" s="195"/>
      <c r="FR121" s="195"/>
      <c r="FS121" s="195"/>
      <c r="FT121" s="195"/>
      <c r="FU121" s="195"/>
      <c r="FV121" s="195"/>
      <c r="FW121" s="195"/>
      <c r="FX121" s="195"/>
      <c r="FY121" s="195"/>
      <c r="FZ121" s="195"/>
      <c r="GA121" s="195"/>
      <c r="GB121" s="195"/>
      <c r="GC121" s="195"/>
      <c r="GD121" s="195"/>
      <c r="GE121" s="195"/>
      <c r="GF121" s="195"/>
      <c r="GG121" s="195"/>
      <c r="GH121" s="195"/>
      <c r="GI121" s="195"/>
      <c r="GJ121" s="195"/>
      <c r="GK121" s="195"/>
      <c r="GL121" s="195"/>
      <c r="GM121" s="195"/>
      <c r="GN121" s="195"/>
      <c r="GO121" s="195"/>
      <c r="GP121" s="195"/>
      <c r="GQ121" s="195"/>
      <c r="GR121" s="195"/>
      <c r="GS121" s="195"/>
      <c r="GT121" s="195"/>
      <c r="GU121" s="195"/>
      <c r="GV121" s="195"/>
      <c r="GW121" s="195"/>
      <c r="GX121" s="195"/>
      <c r="GY121" s="195"/>
      <c r="GZ121" s="195"/>
      <c r="HA121" s="195"/>
      <c r="HB121" s="195"/>
      <c r="HC121" s="195"/>
      <c r="HD121" s="195"/>
      <c r="HE121" s="195"/>
      <c r="HF121" s="195"/>
      <c r="HG121" s="195"/>
      <c r="HH121" s="195"/>
      <c r="HI121" s="195"/>
      <c r="HJ121" s="195"/>
      <c r="HK121" s="195"/>
      <c r="HL121" s="195"/>
      <c r="HM121" s="195"/>
      <c r="HN121" s="195"/>
      <c r="HO121" s="195"/>
      <c r="HP121" s="195"/>
      <c r="HQ121" s="195"/>
      <c r="HR121" s="195"/>
      <c r="HS121" s="195"/>
      <c r="HT121" s="195"/>
      <c r="HU121" s="195"/>
      <c r="HV121" s="195"/>
      <c r="HW121" s="195"/>
      <c r="HX121" s="195"/>
      <c r="HY121" s="195"/>
      <c r="HZ121" s="195"/>
      <c r="IA121" s="195"/>
      <c r="IB121" s="195"/>
      <c r="IC121" s="195"/>
      <c r="ID121" s="195"/>
      <c r="IE121" s="195"/>
      <c r="IF121" s="195"/>
      <c r="IG121" s="195"/>
      <c r="IH121" s="195"/>
      <c r="II121" s="195"/>
      <c r="IJ121" s="195"/>
      <c r="IK121" s="195"/>
      <c r="IL121" s="195"/>
      <c r="IM121" s="195"/>
      <c r="IN121" s="195"/>
    </row>
    <row r="122" spans="3:248" x14ac:dyDescent="0.5">
      <c r="C122" s="8">
        <v>43373</v>
      </c>
      <c r="D122" s="6" t="s">
        <v>196</v>
      </c>
      <c r="E122" s="6" t="s">
        <v>196</v>
      </c>
      <c r="F122" s="6" t="s">
        <v>196</v>
      </c>
      <c r="G122" s="6" t="s">
        <v>196</v>
      </c>
      <c r="H122" s="6" t="s">
        <v>196</v>
      </c>
      <c r="I122" s="6" t="s">
        <v>196</v>
      </c>
      <c r="J122" s="6" t="s">
        <v>196</v>
      </c>
      <c r="K122" s="6" t="s">
        <v>196</v>
      </c>
      <c r="L122" s="6" t="s">
        <v>196</v>
      </c>
      <c r="M122" s="6" t="s">
        <v>196</v>
      </c>
      <c r="N122" s="6" t="s">
        <v>196</v>
      </c>
      <c r="O122" s="6" t="s">
        <v>196</v>
      </c>
      <c r="P122" s="6" t="s">
        <v>196</v>
      </c>
      <c r="Q122" s="6" t="s">
        <v>196</v>
      </c>
      <c r="R122" s="6" t="s">
        <v>196</v>
      </c>
      <c r="S122" s="6" t="s">
        <v>196</v>
      </c>
      <c r="T122" s="6" t="s">
        <v>196</v>
      </c>
      <c r="U122" s="6" t="s">
        <v>196</v>
      </c>
      <c r="V122" s="6" t="s">
        <v>196</v>
      </c>
      <c r="W122" s="6" t="s">
        <v>196</v>
      </c>
      <c r="X122" s="6" t="s">
        <v>196</v>
      </c>
      <c r="Y122" s="6" t="s">
        <v>196</v>
      </c>
      <c r="Z122" s="6" t="s">
        <v>196</v>
      </c>
      <c r="AA122" s="6" t="s">
        <v>196</v>
      </c>
      <c r="AB122" s="6" t="s">
        <v>196</v>
      </c>
      <c r="AC122" s="6" t="s">
        <v>196</v>
      </c>
      <c r="AD122" s="6" t="s">
        <v>196</v>
      </c>
      <c r="AE122" s="6" t="s">
        <v>196</v>
      </c>
      <c r="AF122" s="6" t="s">
        <v>196</v>
      </c>
      <c r="AG122" s="6" t="s">
        <v>196</v>
      </c>
      <c r="AH122" s="6" t="s">
        <v>196</v>
      </c>
      <c r="AI122" s="6" t="s">
        <v>196</v>
      </c>
      <c r="AJ122" s="35">
        <f>AJ$17/12</f>
        <v>5000</v>
      </c>
      <c r="AK122" s="128">
        <v>5050</v>
      </c>
      <c r="AL122" s="128">
        <v>5100.5</v>
      </c>
      <c r="AM122" s="128">
        <v>5151.505000000001</v>
      </c>
      <c r="AN122" s="128">
        <v>4769.4350458333338</v>
      </c>
      <c r="AO122" s="128">
        <v>4817.129396291667</v>
      </c>
      <c r="AP122" s="128">
        <v>4865.300690254584</v>
      </c>
      <c r="AQ122" s="128">
        <v>4913.9536971571297</v>
      </c>
      <c r="AR122" s="128">
        <v>4511.902940117001</v>
      </c>
      <c r="AS122" s="128">
        <v>4557.0219695181713</v>
      </c>
      <c r="AT122" s="128">
        <v>4602.5921892133529</v>
      </c>
      <c r="AU122" s="128">
        <v>4648.6181111054866</v>
      </c>
      <c r="AV122" s="128">
        <v>4225.5938629948869</v>
      </c>
      <c r="AW122" s="128">
        <v>4267.8498016248359</v>
      </c>
      <c r="AX122" s="128">
        <v>4310.5282996410842</v>
      </c>
      <c r="AY122" s="128">
        <v>4353.6335826374952</v>
      </c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 s="195"/>
      <c r="DE122" s="195"/>
      <c r="DF122" s="195"/>
      <c r="DG122" s="195"/>
      <c r="DH122" s="195"/>
      <c r="DI122" s="195"/>
      <c r="DJ122" s="195"/>
      <c r="DK122" s="195"/>
      <c r="DL122" s="195"/>
      <c r="DM122" s="195"/>
      <c r="DN122" s="195"/>
      <c r="DO122" s="195"/>
      <c r="DP122" s="195"/>
      <c r="DQ122" s="195"/>
      <c r="DR122" s="195"/>
      <c r="DS122" s="195"/>
      <c r="DT122" s="195"/>
      <c r="DU122" s="195"/>
      <c r="DV122" s="195"/>
      <c r="DW122" s="195"/>
      <c r="DX122" s="195"/>
      <c r="DY122" s="195"/>
      <c r="DZ122" s="195"/>
      <c r="EA122" s="195"/>
      <c r="EB122" s="195"/>
      <c r="EC122" s="195"/>
      <c r="ED122" s="195"/>
      <c r="EE122" s="195"/>
      <c r="EF122" s="195"/>
      <c r="EG122" s="195"/>
      <c r="EH122" s="195"/>
      <c r="EI122" s="195"/>
      <c r="EJ122" s="195"/>
      <c r="EK122" s="195"/>
      <c r="EL122" s="195"/>
      <c r="EM122" s="195"/>
      <c r="EN122" s="195"/>
      <c r="EO122" s="195"/>
      <c r="EP122" s="195"/>
      <c r="EQ122" s="195"/>
      <c r="ER122" s="195"/>
      <c r="ES122" s="195"/>
      <c r="ET122" s="195"/>
      <c r="EU122" s="195"/>
      <c r="EV122" s="195"/>
      <c r="EW122" s="195"/>
      <c r="EX122" s="195"/>
      <c r="EY122" s="195"/>
      <c r="EZ122" s="195"/>
      <c r="FA122" s="195"/>
      <c r="FB122" s="195"/>
      <c r="FC122" s="195"/>
      <c r="FD122" s="195"/>
      <c r="FE122" s="195"/>
      <c r="FF122" s="195"/>
      <c r="FG122" s="195"/>
      <c r="FH122" s="195"/>
      <c r="FI122" s="195"/>
      <c r="FJ122" s="195"/>
      <c r="FK122" s="195"/>
      <c r="FL122" s="195"/>
      <c r="FM122" s="195"/>
      <c r="FN122" s="195"/>
      <c r="FO122" s="195"/>
      <c r="FP122" s="195"/>
      <c r="FQ122" s="195"/>
      <c r="FR122" s="195"/>
      <c r="FS122" s="195"/>
      <c r="FT122" s="195"/>
      <c r="FU122" s="195"/>
      <c r="FV122" s="195"/>
      <c r="FW122" s="195"/>
      <c r="FX122" s="195"/>
      <c r="FY122" s="195"/>
      <c r="FZ122" s="195"/>
      <c r="GA122" s="195"/>
      <c r="GB122" s="195"/>
      <c r="GC122" s="195"/>
      <c r="GD122" s="195"/>
      <c r="GE122" s="195"/>
      <c r="GF122" s="195"/>
      <c r="GG122" s="195"/>
      <c r="GH122" s="195"/>
      <c r="GI122" s="195"/>
      <c r="GJ122" s="195"/>
      <c r="GK122" s="195"/>
      <c r="GL122" s="195"/>
      <c r="GM122" s="195"/>
      <c r="GN122" s="195"/>
      <c r="GO122" s="195"/>
      <c r="GP122" s="195"/>
      <c r="GQ122" s="195"/>
      <c r="GR122" s="195"/>
      <c r="GS122" s="195"/>
      <c r="GT122" s="195"/>
      <c r="GU122" s="195"/>
      <c r="GV122" s="195"/>
      <c r="GW122" s="195"/>
      <c r="GX122" s="195"/>
      <c r="GY122" s="195"/>
      <c r="GZ122" s="195"/>
      <c r="HA122" s="195"/>
      <c r="HB122" s="195"/>
      <c r="HC122" s="195"/>
      <c r="HD122" s="195"/>
      <c r="HE122" s="195"/>
      <c r="HF122" s="195"/>
      <c r="HG122" s="195"/>
      <c r="HH122" s="195"/>
      <c r="HI122" s="195"/>
      <c r="HJ122" s="195"/>
      <c r="HK122" s="195"/>
      <c r="HL122" s="195"/>
      <c r="HM122" s="195"/>
      <c r="HN122" s="195"/>
      <c r="HO122" s="195"/>
      <c r="HP122" s="195"/>
      <c r="HQ122" s="195"/>
      <c r="HR122" s="195"/>
      <c r="HS122" s="195"/>
      <c r="HT122" s="195"/>
      <c r="HU122" s="195"/>
      <c r="HV122" s="195"/>
      <c r="HW122" s="195"/>
      <c r="HX122" s="195"/>
      <c r="HY122" s="195"/>
      <c r="HZ122" s="195"/>
      <c r="IA122" s="195"/>
      <c r="IB122" s="195"/>
      <c r="IC122" s="195"/>
      <c r="ID122" s="195"/>
      <c r="IE122" s="195"/>
      <c r="IF122" s="195"/>
      <c r="IG122" s="195"/>
      <c r="IH122" s="195"/>
      <c r="II122" s="195"/>
      <c r="IJ122" s="195"/>
      <c r="IK122" s="195"/>
      <c r="IL122" s="195"/>
      <c r="IM122" s="195"/>
      <c r="IN122" s="195"/>
    </row>
    <row r="123" spans="3:248" x14ac:dyDescent="0.5">
      <c r="C123" s="8">
        <v>43404</v>
      </c>
      <c r="D123" s="6" t="s">
        <v>196</v>
      </c>
      <c r="E123" s="6" t="s">
        <v>196</v>
      </c>
      <c r="F123" s="6" t="s">
        <v>196</v>
      </c>
      <c r="G123" s="6" t="s">
        <v>196</v>
      </c>
      <c r="H123" s="6" t="s">
        <v>196</v>
      </c>
      <c r="I123" s="6" t="s">
        <v>196</v>
      </c>
      <c r="J123" s="6" t="s">
        <v>196</v>
      </c>
      <c r="K123" s="6" t="s">
        <v>196</v>
      </c>
      <c r="L123" s="6" t="s">
        <v>196</v>
      </c>
      <c r="M123" s="6" t="s">
        <v>196</v>
      </c>
      <c r="N123" s="6" t="s">
        <v>196</v>
      </c>
      <c r="O123" s="6" t="s">
        <v>196</v>
      </c>
      <c r="P123" s="6" t="s">
        <v>196</v>
      </c>
      <c r="Q123" s="6" t="s">
        <v>196</v>
      </c>
      <c r="R123" s="6" t="s">
        <v>196</v>
      </c>
      <c r="S123" s="6" t="s">
        <v>196</v>
      </c>
      <c r="T123" s="6" t="s">
        <v>196</v>
      </c>
      <c r="U123" s="6" t="s">
        <v>196</v>
      </c>
      <c r="V123" s="6" t="s">
        <v>196</v>
      </c>
      <c r="W123" s="6" t="s">
        <v>196</v>
      </c>
      <c r="X123" s="6" t="s">
        <v>196</v>
      </c>
      <c r="Y123" s="6" t="s">
        <v>196</v>
      </c>
      <c r="Z123" s="6" t="s">
        <v>196</v>
      </c>
      <c r="AA123" s="6" t="s">
        <v>196</v>
      </c>
      <c r="AB123" s="6" t="s">
        <v>196</v>
      </c>
      <c r="AC123" s="6" t="s">
        <v>196</v>
      </c>
      <c r="AD123" s="6" t="s">
        <v>196</v>
      </c>
      <c r="AE123" s="6" t="s">
        <v>196</v>
      </c>
      <c r="AF123" s="6" t="s">
        <v>196</v>
      </c>
      <c r="AG123" s="6" t="s">
        <v>196</v>
      </c>
      <c r="AH123" s="6" t="s">
        <v>196</v>
      </c>
      <c r="AI123" s="6" t="s">
        <v>196</v>
      </c>
      <c r="AJ123" s="6" t="s">
        <v>196</v>
      </c>
      <c r="AK123" s="35">
        <f>AK$17/12</f>
        <v>5000</v>
      </c>
      <c r="AL123" s="128">
        <v>5050</v>
      </c>
      <c r="AM123" s="128">
        <v>5100.5</v>
      </c>
      <c r="AN123" s="128">
        <v>5151.505000000001</v>
      </c>
      <c r="AO123" s="128">
        <v>4769.4350458333338</v>
      </c>
      <c r="AP123" s="128">
        <v>4817.129396291667</v>
      </c>
      <c r="AQ123" s="128">
        <v>4865.300690254584</v>
      </c>
      <c r="AR123" s="128">
        <v>4913.9536971571297</v>
      </c>
      <c r="AS123" s="128">
        <v>4511.902940117001</v>
      </c>
      <c r="AT123" s="128">
        <v>4557.0219695181713</v>
      </c>
      <c r="AU123" s="128">
        <v>4602.5921892133529</v>
      </c>
      <c r="AV123" s="128">
        <v>4648.6181111054866</v>
      </c>
      <c r="AW123" s="128">
        <v>4225.5938629948869</v>
      </c>
      <c r="AX123" s="128">
        <v>4267.8498016248359</v>
      </c>
      <c r="AY123" s="128">
        <v>4310.5282996410842</v>
      </c>
      <c r="CS123" s="195"/>
      <c r="CT123" s="195"/>
      <c r="CU123" s="195"/>
      <c r="CV123" s="195"/>
      <c r="CW123" s="195"/>
      <c r="CX123" s="195"/>
      <c r="CY123" s="195"/>
      <c r="CZ123" s="195"/>
      <c r="DA123" s="195"/>
      <c r="DB123" s="195"/>
      <c r="DC123" s="195"/>
      <c r="DD123" s="195"/>
      <c r="DE123" s="195"/>
      <c r="DF123" s="195"/>
      <c r="DG123" s="195"/>
      <c r="DH123" s="195"/>
      <c r="DI123" s="195"/>
      <c r="DJ123" s="195"/>
      <c r="DK123" s="195"/>
      <c r="DL123" s="195"/>
      <c r="DM123" s="195"/>
      <c r="DN123" s="195"/>
      <c r="DO123" s="195"/>
      <c r="DP123" s="195"/>
      <c r="DQ123" s="195"/>
      <c r="DR123" s="195"/>
      <c r="DS123" s="195"/>
      <c r="DT123" s="195"/>
      <c r="DU123" s="195"/>
      <c r="DV123" s="195"/>
      <c r="DW123" s="195"/>
      <c r="DX123" s="195"/>
      <c r="DY123" s="195"/>
      <c r="DZ123" s="195"/>
      <c r="EA123" s="195"/>
      <c r="EB123" s="195"/>
      <c r="EC123" s="195"/>
      <c r="ED123" s="195"/>
      <c r="EE123" s="195"/>
      <c r="EF123" s="195"/>
      <c r="EG123" s="195"/>
      <c r="EH123" s="195"/>
      <c r="EI123" s="195"/>
      <c r="EJ123" s="195"/>
      <c r="EK123" s="195"/>
      <c r="EL123" s="195"/>
      <c r="EM123" s="195"/>
      <c r="EN123" s="195"/>
      <c r="EO123" s="195"/>
      <c r="EP123" s="195"/>
      <c r="EQ123" s="195"/>
      <c r="ER123" s="195"/>
      <c r="ES123" s="195"/>
      <c r="ET123" s="195"/>
      <c r="EU123" s="195"/>
      <c r="EV123" s="195"/>
      <c r="EW123" s="195"/>
      <c r="EX123" s="195"/>
      <c r="EY123" s="195"/>
      <c r="EZ123" s="195"/>
      <c r="FA123" s="195"/>
      <c r="FB123" s="195"/>
      <c r="FC123" s="195"/>
      <c r="FD123" s="195"/>
      <c r="FE123" s="195"/>
      <c r="FF123" s="195"/>
      <c r="FG123" s="195"/>
      <c r="FH123" s="195"/>
      <c r="FI123" s="195"/>
      <c r="FJ123" s="195"/>
      <c r="FK123" s="195"/>
      <c r="FL123" s="195"/>
      <c r="FM123" s="195"/>
      <c r="FN123" s="195"/>
      <c r="FO123" s="195"/>
      <c r="FP123" s="195"/>
      <c r="FQ123" s="195"/>
      <c r="FR123" s="195"/>
      <c r="FS123" s="195"/>
      <c r="FT123" s="195"/>
      <c r="FU123" s="195"/>
      <c r="FV123" s="195"/>
      <c r="FW123" s="195"/>
      <c r="FX123" s="195"/>
      <c r="FY123" s="195"/>
      <c r="FZ123" s="195"/>
      <c r="GA123" s="195"/>
      <c r="GB123" s="195"/>
      <c r="GC123" s="195"/>
      <c r="GD123" s="195"/>
      <c r="GE123" s="195"/>
      <c r="GF123" s="195"/>
      <c r="GG123" s="195"/>
      <c r="GH123" s="195"/>
      <c r="GI123" s="195"/>
      <c r="GJ123" s="195"/>
      <c r="GK123" s="195"/>
      <c r="GL123" s="195"/>
      <c r="GM123" s="195"/>
      <c r="GN123" s="195"/>
      <c r="GO123" s="195"/>
      <c r="GP123" s="195"/>
      <c r="GQ123" s="195"/>
      <c r="GR123" s="195"/>
      <c r="GS123" s="195"/>
      <c r="GT123" s="195"/>
      <c r="GU123" s="195"/>
      <c r="GV123" s="195"/>
      <c r="GW123" s="195"/>
      <c r="GX123" s="195"/>
      <c r="GY123" s="195"/>
      <c r="GZ123" s="195"/>
      <c r="HA123" s="195"/>
      <c r="HB123" s="195"/>
      <c r="HC123" s="195"/>
      <c r="HD123" s="195"/>
      <c r="HE123" s="195"/>
      <c r="HF123" s="195"/>
      <c r="HG123" s="195"/>
      <c r="HH123" s="195"/>
      <c r="HI123" s="195"/>
      <c r="HJ123" s="195"/>
      <c r="HK123" s="195"/>
      <c r="HL123" s="195"/>
      <c r="HM123" s="195"/>
      <c r="HN123" s="195"/>
      <c r="HO123" s="195"/>
      <c r="HP123" s="195"/>
      <c r="HQ123" s="195"/>
      <c r="HR123" s="195"/>
      <c r="HS123" s="195"/>
      <c r="HT123" s="195"/>
      <c r="HU123" s="195"/>
      <c r="HV123" s="195"/>
      <c r="HW123" s="195"/>
      <c r="HX123" s="195"/>
      <c r="HY123" s="195"/>
      <c r="HZ123" s="195"/>
      <c r="IA123" s="195"/>
      <c r="IB123" s="195"/>
      <c r="IC123" s="195"/>
      <c r="ID123" s="195"/>
      <c r="IE123" s="195"/>
      <c r="IF123" s="195"/>
      <c r="IG123" s="195"/>
      <c r="IH123" s="195"/>
      <c r="II123" s="195"/>
      <c r="IJ123" s="195"/>
      <c r="IK123" s="195"/>
      <c r="IL123" s="195"/>
      <c r="IM123" s="195"/>
      <c r="IN123" s="195"/>
    </row>
    <row r="124" spans="3:248" x14ac:dyDescent="0.5">
      <c r="C124" s="8">
        <v>43434</v>
      </c>
      <c r="D124" s="6" t="s">
        <v>196</v>
      </c>
      <c r="E124" s="6" t="s">
        <v>196</v>
      </c>
      <c r="F124" s="6" t="s">
        <v>196</v>
      </c>
      <c r="G124" s="6" t="s">
        <v>196</v>
      </c>
      <c r="H124" s="6" t="s">
        <v>196</v>
      </c>
      <c r="I124" s="6" t="s">
        <v>196</v>
      </c>
      <c r="J124" s="6" t="s">
        <v>196</v>
      </c>
      <c r="K124" s="6" t="s">
        <v>196</v>
      </c>
      <c r="L124" s="6" t="s">
        <v>196</v>
      </c>
      <c r="M124" s="6" t="s">
        <v>196</v>
      </c>
      <c r="N124" s="6" t="s">
        <v>196</v>
      </c>
      <c r="O124" s="6" t="s">
        <v>196</v>
      </c>
      <c r="P124" s="6" t="s">
        <v>196</v>
      </c>
      <c r="Q124" s="6" t="s">
        <v>196</v>
      </c>
      <c r="R124" s="6" t="s">
        <v>196</v>
      </c>
      <c r="S124" s="6" t="s">
        <v>196</v>
      </c>
      <c r="T124" s="6" t="s">
        <v>196</v>
      </c>
      <c r="U124" s="6" t="s">
        <v>196</v>
      </c>
      <c r="V124" s="6" t="s">
        <v>196</v>
      </c>
      <c r="W124" s="6" t="s">
        <v>196</v>
      </c>
      <c r="X124" s="6" t="s">
        <v>196</v>
      </c>
      <c r="Y124" s="6" t="s">
        <v>196</v>
      </c>
      <c r="Z124" s="6" t="s">
        <v>196</v>
      </c>
      <c r="AA124" s="6" t="s">
        <v>196</v>
      </c>
      <c r="AB124" s="6" t="s">
        <v>196</v>
      </c>
      <c r="AC124" s="6" t="s">
        <v>196</v>
      </c>
      <c r="AD124" s="6" t="s">
        <v>196</v>
      </c>
      <c r="AE124" s="6" t="s">
        <v>196</v>
      </c>
      <c r="AF124" s="6" t="s">
        <v>196</v>
      </c>
      <c r="AG124" s="6" t="s">
        <v>196</v>
      </c>
      <c r="AH124" s="6" t="s">
        <v>196</v>
      </c>
      <c r="AI124" s="6" t="s">
        <v>196</v>
      </c>
      <c r="AJ124" s="6" t="s">
        <v>196</v>
      </c>
      <c r="AK124" s="6" t="s">
        <v>196</v>
      </c>
      <c r="AL124" s="35">
        <f>AL$17/12</f>
        <v>5000</v>
      </c>
      <c r="AM124" s="128">
        <v>5050</v>
      </c>
      <c r="AN124" s="128">
        <v>5100.5</v>
      </c>
      <c r="AO124" s="128">
        <v>5151.505000000001</v>
      </c>
      <c r="AP124" s="128">
        <v>4769.4350458333338</v>
      </c>
      <c r="AQ124" s="128">
        <v>4817.129396291667</v>
      </c>
      <c r="AR124" s="128">
        <v>4865.300690254584</v>
      </c>
      <c r="AS124" s="128">
        <v>4913.9536971571297</v>
      </c>
      <c r="AT124" s="128">
        <v>4511.902940117001</v>
      </c>
      <c r="AU124" s="128">
        <v>4557.0219695181713</v>
      </c>
      <c r="AV124" s="128">
        <v>4602.5921892133529</v>
      </c>
      <c r="AW124" s="128">
        <v>4648.6181111054866</v>
      </c>
      <c r="AX124" s="128">
        <v>4225.5938629948869</v>
      </c>
      <c r="AY124" s="128">
        <v>4267.8498016248359</v>
      </c>
      <c r="CS124" s="195"/>
      <c r="CT124" s="195"/>
      <c r="CU124" s="195"/>
      <c r="CV124" s="195"/>
      <c r="CW124" s="195"/>
      <c r="CX124" s="195"/>
      <c r="CY124" s="195"/>
      <c r="CZ124" s="195"/>
      <c r="DA124" s="195"/>
      <c r="DB124" s="195"/>
      <c r="DC124" s="195"/>
      <c r="DD124" s="195"/>
      <c r="DE124" s="195"/>
      <c r="DF124" s="195"/>
      <c r="DG124" s="195"/>
      <c r="DH124" s="195"/>
      <c r="DI124" s="195"/>
      <c r="DJ124" s="195"/>
      <c r="DK124" s="195"/>
      <c r="DL124" s="195"/>
      <c r="DM124" s="195"/>
      <c r="DN124" s="195"/>
      <c r="DO124" s="195"/>
      <c r="DP124" s="195"/>
      <c r="DQ124" s="195"/>
      <c r="DR124" s="195"/>
      <c r="DS124" s="195"/>
      <c r="DT124" s="195"/>
      <c r="DU124" s="195"/>
      <c r="DV124" s="195"/>
      <c r="DW124" s="195"/>
      <c r="DX124" s="195"/>
      <c r="DY124" s="195"/>
      <c r="DZ124" s="195"/>
      <c r="EA124" s="195"/>
      <c r="EB124" s="195"/>
      <c r="EC124" s="195"/>
      <c r="ED124" s="195"/>
      <c r="EE124" s="195"/>
      <c r="EF124" s="195"/>
      <c r="EG124" s="195"/>
      <c r="EH124" s="195"/>
      <c r="EI124" s="195"/>
      <c r="EJ124" s="195"/>
      <c r="EK124" s="195"/>
      <c r="EL124" s="195"/>
      <c r="EM124" s="195"/>
      <c r="EN124" s="195"/>
      <c r="EO124" s="195"/>
      <c r="EP124" s="195"/>
      <c r="EQ124" s="195"/>
      <c r="ER124" s="195"/>
      <c r="ES124" s="195"/>
      <c r="ET124" s="195"/>
      <c r="EU124" s="195"/>
      <c r="EV124" s="195"/>
      <c r="EW124" s="195"/>
      <c r="EX124" s="195"/>
      <c r="EY124" s="195"/>
      <c r="EZ124" s="195"/>
      <c r="FA124" s="195"/>
      <c r="FB124" s="195"/>
      <c r="FC124" s="195"/>
      <c r="FD124" s="195"/>
      <c r="FE124" s="195"/>
      <c r="FF124" s="195"/>
      <c r="FG124" s="195"/>
      <c r="FH124" s="195"/>
      <c r="FI124" s="195"/>
      <c r="FJ124" s="195"/>
      <c r="FK124" s="195"/>
      <c r="FL124" s="195"/>
      <c r="FM124" s="195"/>
      <c r="FN124" s="195"/>
      <c r="FO124" s="195"/>
      <c r="FP124" s="195"/>
      <c r="FQ124" s="195"/>
      <c r="FR124" s="195"/>
      <c r="FS124" s="195"/>
      <c r="FT124" s="195"/>
      <c r="FU124" s="195"/>
      <c r="FV124" s="195"/>
      <c r="FW124" s="195"/>
      <c r="FX124" s="195"/>
      <c r="FY124" s="195"/>
      <c r="FZ124" s="195"/>
      <c r="GA124" s="195"/>
      <c r="GB124" s="195"/>
      <c r="GC124" s="195"/>
      <c r="GD124" s="195"/>
      <c r="GE124" s="195"/>
      <c r="GF124" s="195"/>
      <c r="GG124" s="195"/>
      <c r="GH124" s="195"/>
      <c r="GI124" s="195"/>
      <c r="GJ124" s="195"/>
      <c r="GK124" s="195"/>
      <c r="GL124" s="195"/>
      <c r="GM124" s="195"/>
      <c r="GN124" s="195"/>
      <c r="GO124" s="195"/>
      <c r="GP124" s="195"/>
      <c r="GQ124" s="195"/>
      <c r="GR124" s="195"/>
      <c r="GS124" s="195"/>
      <c r="GT124" s="195"/>
      <c r="GU124" s="195"/>
      <c r="GV124" s="195"/>
      <c r="GW124" s="195"/>
      <c r="GX124" s="195"/>
      <c r="GY124" s="195"/>
      <c r="GZ124" s="195"/>
      <c r="HA124" s="195"/>
      <c r="HB124" s="195"/>
      <c r="HC124" s="195"/>
      <c r="HD124" s="195"/>
      <c r="HE124" s="195"/>
      <c r="HF124" s="195"/>
      <c r="HG124" s="195"/>
      <c r="HH124" s="195"/>
      <c r="HI124" s="195"/>
      <c r="HJ124" s="195"/>
      <c r="HK124" s="195"/>
      <c r="HL124" s="195"/>
      <c r="HM124" s="195"/>
      <c r="HN124" s="195"/>
      <c r="HO124" s="195"/>
      <c r="HP124" s="195"/>
      <c r="HQ124" s="195"/>
      <c r="HR124" s="195"/>
      <c r="HS124" s="195"/>
      <c r="HT124" s="195"/>
      <c r="HU124" s="195"/>
      <c r="HV124" s="195"/>
      <c r="HW124" s="195"/>
      <c r="HX124" s="195"/>
      <c r="HY124" s="195"/>
      <c r="HZ124" s="195"/>
      <c r="IA124" s="195"/>
      <c r="IB124" s="195"/>
      <c r="IC124" s="195"/>
      <c r="ID124" s="195"/>
      <c r="IE124" s="195"/>
      <c r="IF124" s="195"/>
      <c r="IG124" s="195"/>
      <c r="IH124" s="195"/>
      <c r="II124" s="195"/>
      <c r="IJ124" s="195"/>
      <c r="IK124" s="195"/>
      <c r="IL124" s="195"/>
      <c r="IM124" s="195"/>
      <c r="IN124" s="195"/>
    </row>
    <row r="125" spans="3:248" x14ac:dyDescent="0.5">
      <c r="C125" s="8">
        <v>43465</v>
      </c>
      <c r="D125" s="6" t="s">
        <v>196</v>
      </c>
      <c r="E125" s="6" t="s">
        <v>196</v>
      </c>
      <c r="F125" s="6" t="s">
        <v>196</v>
      </c>
      <c r="G125" s="6" t="s">
        <v>196</v>
      </c>
      <c r="H125" s="6" t="s">
        <v>196</v>
      </c>
      <c r="I125" s="6" t="s">
        <v>196</v>
      </c>
      <c r="J125" s="6" t="s">
        <v>196</v>
      </c>
      <c r="K125" s="6" t="s">
        <v>196</v>
      </c>
      <c r="L125" s="6" t="s">
        <v>196</v>
      </c>
      <c r="M125" s="6" t="s">
        <v>196</v>
      </c>
      <c r="N125" s="6" t="s">
        <v>196</v>
      </c>
      <c r="O125" s="6" t="s">
        <v>196</v>
      </c>
      <c r="P125" s="6" t="s">
        <v>196</v>
      </c>
      <c r="Q125" s="6" t="s">
        <v>196</v>
      </c>
      <c r="R125" s="6" t="s">
        <v>196</v>
      </c>
      <c r="S125" s="6" t="s">
        <v>196</v>
      </c>
      <c r="T125" s="6" t="s">
        <v>196</v>
      </c>
      <c r="U125" s="6" t="s">
        <v>196</v>
      </c>
      <c r="V125" s="6" t="s">
        <v>196</v>
      </c>
      <c r="W125" s="6" t="s">
        <v>196</v>
      </c>
      <c r="X125" s="6" t="s">
        <v>196</v>
      </c>
      <c r="Y125" s="6" t="s">
        <v>196</v>
      </c>
      <c r="Z125" s="6" t="s">
        <v>196</v>
      </c>
      <c r="AA125" s="6" t="s">
        <v>196</v>
      </c>
      <c r="AB125" s="6" t="s">
        <v>196</v>
      </c>
      <c r="AC125" s="6" t="s">
        <v>196</v>
      </c>
      <c r="AD125" s="6" t="s">
        <v>196</v>
      </c>
      <c r="AE125" s="6" t="s">
        <v>196</v>
      </c>
      <c r="AF125" s="6" t="s">
        <v>196</v>
      </c>
      <c r="AG125" s="6" t="s">
        <v>196</v>
      </c>
      <c r="AH125" s="6" t="s">
        <v>196</v>
      </c>
      <c r="AI125" s="6" t="s">
        <v>196</v>
      </c>
      <c r="AJ125" s="6" t="s">
        <v>196</v>
      </c>
      <c r="AK125" s="6" t="s">
        <v>196</v>
      </c>
      <c r="AL125" s="6" t="s">
        <v>196</v>
      </c>
      <c r="AM125" s="35">
        <f>AM$17/12</f>
        <v>5416.666666666667</v>
      </c>
      <c r="AN125" s="128">
        <v>5430.208333333333</v>
      </c>
      <c r="AO125" s="128">
        <v>5443.7838541666661</v>
      </c>
      <c r="AP125" s="128">
        <v>5457.393313802083</v>
      </c>
      <c r="AQ125" s="128">
        <v>5050.1878126953115</v>
      </c>
      <c r="AR125" s="128">
        <v>5062.81328222705</v>
      </c>
      <c r="AS125" s="128">
        <v>5075.4703154326171</v>
      </c>
      <c r="AT125" s="128">
        <v>5088.1589912211984</v>
      </c>
      <c r="AU125" s="128">
        <v>4675.8061063076466</v>
      </c>
      <c r="AV125" s="128">
        <v>4687.4956215734155</v>
      </c>
      <c r="AW125" s="128">
        <v>4699.2143606273494</v>
      </c>
      <c r="AX125" s="128">
        <v>4710.9623965289165</v>
      </c>
      <c r="AY125" s="128">
        <v>4293.3998204729442</v>
      </c>
      <c r="CS125" s="195"/>
      <c r="CT125" s="195"/>
      <c r="CU125" s="195"/>
      <c r="CV125" s="195"/>
      <c r="CW125" s="195"/>
      <c r="CX125" s="195"/>
      <c r="CY125" s="195"/>
      <c r="CZ125" s="195"/>
      <c r="DA125" s="195"/>
      <c r="DB125" s="195"/>
      <c r="DC125" s="195"/>
      <c r="DD125" s="195"/>
      <c r="DE125" s="195"/>
      <c r="DF125" s="195"/>
      <c r="DG125" s="195"/>
      <c r="DH125" s="195"/>
      <c r="DI125" s="195"/>
      <c r="DJ125" s="195"/>
      <c r="DK125" s="195"/>
      <c r="DL125" s="195"/>
      <c r="DM125" s="195"/>
      <c r="DN125" s="195"/>
      <c r="DO125" s="195"/>
      <c r="DP125" s="195"/>
      <c r="DQ125" s="195"/>
      <c r="DR125" s="195"/>
      <c r="DS125" s="195"/>
      <c r="DT125" s="195"/>
      <c r="DU125" s="195"/>
      <c r="DV125" s="195"/>
      <c r="DW125" s="195"/>
      <c r="DX125" s="195"/>
      <c r="DY125" s="195"/>
      <c r="DZ125" s="195"/>
      <c r="EA125" s="195"/>
      <c r="EB125" s="195"/>
      <c r="EC125" s="195"/>
      <c r="ED125" s="195"/>
      <c r="EE125" s="195"/>
      <c r="EF125" s="195"/>
      <c r="EG125" s="195"/>
      <c r="EH125" s="195"/>
      <c r="EI125" s="195"/>
      <c r="EJ125" s="195"/>
      <c r="EK125" s="195"/>
      <c r="EL125" s="195"/>
      <c r="EM125" s="195"/>
      <c r="EN125" s="195"/>
      <c r="EO125" s="195"/>
      <c r="EP125" s="195"/>
      <c r="EQ125" s="195"/>
      <c r="ER125" s="195"/>
      <c r="ES125" s="195"/>
      <c r="ET125" s="195"/>
      <c r="EU125" s="195"/>
      <c r="EV125" s="195"/>
      <c r="EW125" s="195"/>
      <c r="EX125" s="195"/>
      <c r="EY125" s="195"/>
      <c r="EZ125" s="195"/>
      <c r="FA125" s="195"/>
      <c r="FB125" s="195"/>
      <c r="FC125" s="195"/>
      <c r="FD125" s="195"/>
      <c r="FE125" s="195"/>
      <c r="FF125" s="195"/>
      <c r="FG125" s="195"/>
      <c r="FH125" s="195"/>
      <c r="FI125" s="195"/>
      <c r="FJ125" s="195"/>
      <c r="FK125" s="195"/>
      <c r="FL125" s="195"/>
      <c r="FM125" s="195"/>
      <c r="FN125" s="195"/>
      <c r="FO125" s="195"/>
      <c r="FP125" s="195"/>
      <c r="FQ125" s="195"/>
      <c r="FR125" s="195"/>
      <c r="FS125" s="195"/>
      <c r="FT125" s="195"/>
      <c r="FU125" s="195"/>
      <c r="FV125" s="195"/>
      <c r="FW125" s="195"/>
      <c r="FX125" s="195"/>
      <c r="FY125" s="195"/>
      <c r="FZ125" s="195"/>
      <c r="GA125" s="195"/>
      <c r="GB125" s="195"/>
      <c r="GC125" s="195"/>
      <c r="GD125" s="195"/>
      <c r="GE125" s="195"/>
      <c r="GF125" s="195"/>
      <c r="GG125" s="195"/>
      <c r="GH125" s="195"/>
      <c r="GI125" s="195"/>
      <c r="GJ125" s="195"/>
      <c r="GK125" s="195"/>
      <c r="GL125" s="195"/>
      <c r="GM125" s="195"/>
      <c r="GN125" s="195"/>
      <c r="GO125" s="195"/>
      <c r="GP125" s="195"/>
      <c r="GQ125" s="195"/>
      <c r="GR125" s="195"/>
      <c r="GS125" s="195"/>
      <c r="GT125" s="195"/>
      <c r="GU125" s="195"/>
      <c r="GV125" s="195"/>
      <c r="GW125" s="195"/>
      <c r="GX125" s="195"/>
      <c r="GY125" s="195"/>
      <c r="GZ125" s="195"/>
      <c r="HA125" s="195"/>
      <c r="HB125" s="195"/>
      <c r="HC125" s="195"/>
      <c r="HD125" s="195"/>
      <c r="HE125" s="195"/>
      <c r="HF125" s="195"/>
      <c r="HG125" s="195"/>
      <c r="HH125" s="195"/>
      <c r="HI125" s="195"/>
      <c r="HJ125" s="195"/>
      <c r="HK125" s="195"/>
      <c r="HL125" s="195"/>
      <c r="HM125" s="195"/>
      <c r="HN125" s="195"/>
      <c r="HO125" s="195"/>
      <c r="HP125" s="195"/>
      <c r="HQ125" s="195"/>
      <c r="HR125" s="195"/>
      <c r="HS125" s="195"/>
      <c r="HT125" s="195"/>
      <c r="HU125" s="195"/>
      <c r="HV125" s="195"/>
      <c r="HW125" s="195"/>
      <c r="HX125" s="195"/>
      <c r="HY125" s="195"/>
      <c r="HZ125" s="195"/>
      <c r="IA125" s="195"/>
      <c r="IB125" s="195"/>
      <c r="IC125" s="195"/>
      <c r="ID125" s="195"/>
      <c r="IE125" s="195"/>
      <c r="IF125" s="195"/>
      <c r="IG125" s="195"/>
      <c r="IH125" s="195"/>
      <c r="II125" s="195"/>
      <c r="IJ125" s="195"/>
      <c r="IK125" s="195"/>
      <c r="IL125" s="195"/>
      <c r="IM125" s="195"/>
      <c r="IN125" s="195"/>
    </row>
    <row r="126" spans="3:248" x14ac:dyDescent="0.5">
      <c r="C126" s="8">
        <v>43496</v>
      </c>
      <c r="D126" s="6" t="s">
        <v>196</v>
      </c>
      <c r="E126" s="6" t="s">
        <v>196</v>
      </c>
      <c r="F126" s="6" t="s">
        <v>196</v>
      </c>
      <c r="G126" s="6" t="s">
        <v>196</v>
      </c>
      <c r="H126" s="6" t="s">
        <v>196</v>
      </c>
      <c r="I126" s="6" t="s">
        <v>196</v>
      </c>
      <c r="J126" s="6" t="s">
        <v>196</v>
      </c>
      <c r="K126" s="6" t="s">
        <v>196</v>
      </c>
      <c r="L126" s="6" t="s">
        <v>196</v>
      </c>
      <c r="M126" s="6" t="s">
        <v>196</v>
      </c>
      <c r="N126" s="6" t="s">
        <v>196</v>
      </c>
      <c r="O126" s="6" t="s">
        <v>196</v>
      </c>
      <c r="P126" s="6" t="s">
        <v>196</v>
      </c>
      <c r="Q126" s="6" t="s">
        <v>196</v>
      </c>
      <c r="R126" s="6" t="s">
        <v>196</v>
      </c>
      <c r="S126" s="6" t="s">
        <v>196</v>
      </c>
      <c r="T126" s="6" t="s">
        <v>196</v>
      </c>
      <c r="U126" s="6" t="s">
        <v>196</v>
      </c>
      <c r="V126" s="6" t="s">
        <v>196</v>
      </c>
      <c r="W126" s="6" t="s">
        <v>196</v>
      </c>
      <c r="X126" s="6" t="s">
        <v>196</v>
      </c>
      <c r="Y126" s="6" t="s">
        <v>196</v>
      </c>
      <c r="Z126" s="6" t="s">
        <v>196</v>
      </c>
      <c r="AA126" s="6" t="s">
        <v>196</v>
      </c>
      <c r="AB126" s="6" t="s">
        <v>196</v>
      </c>
      <c r="AC126" s="6" t="s">
        <v>196</v>
      </c>
      <c r="AD126" s="6" t="s">
        <v>196</v>
      </c>
      <c r="AE126" s="6" t="s">
        <v>196</v>
      </c>
      <c r="AF126" s="6" t="s">
        <v>196</v>
      </c>
      <c r="AG126" s="6" t="s">
        <v>196</v>
      </c>
      <c r="AH126" s="6" t="s">
        <v>196</v>
      </c>
      <c r="AI126" s="6" t="s">
        <v>196</v>
      </c>
      <c r="AJ126" s="6" t="s">
        <v>196</v>
      </c>
      <c r="AK126" s="6" t="s">
        <v>196</v>
      </c>
      <c r="AL126" s="6" t="s">
        <v>196</v>
      </c>
      <c r="AM126" s="6" t="s">
        <v>196</v>
      </c>
      <c r="AN126" s="35">
        <f>AN$17/12</f>
        <v>7000</v>
      </c>
      <c r="AO126" s="128">
        <v>6898.1547619047615</v>
      </c>
      <c r="AP126" s="128">
        <v>6915.4001488095228</v>
      </c>
      <c r="AQ126" s="128">
        <v>6932.6886491815467</v>
      </c>
      <c r="AR126" s="128">
        <v>6950.0203708044992</v>
      </c>
      <c r="AS126" s="128">
        <v>6967.3954217315104</v>
      </c>
      <c r="AT126" s="128">
        <v>6163.0710973110345</v>
      </c>
      <c r="AU126" s="128">
        <v>6178.4787750543119</v>
      </c>
      <c r="AV126" s="128">
        <v>6178.4787750543119</v>
      </c>
      <c r="AW126" s="128">
        <v>6590.3773600579325</v>
      </c>
      <c r="AX126" s="128">
        <v>6590.3773600579325</v>
      </c>
      <c r="AY126" s="128">
        <v>6178.4787750543119</v>
      </c>
      <c r="CS126" s="195"/>
      <c r="CT126" s="195"/>
      <c r="CU126" s="195"/>
      <c r="CV126" s="195"/>
      <c r="CW126" s="195"/>
      <c r="CX126" s="195"/>
      <c r="CY126" s="195"/>
      <c r="CZ126" s="195"/>
      <c r="DA126" s="195"/>
      <c r="DB126" s="195"/>
      <c r="DC126" s="195"/>
      <c r="DD126" s="195"/>
      <c r="DE126" s="195"/>
      <c r="DF126" s="195"/>
      <c r="DG126" s="195"/>
      <c r="DH126" s="195"/>
      <c r="DI126" s="195"/>
      <c r="DJ126" s="195"/>
      <c r="DK126" s="195"/>
      <c r="DL126" s="195"/>
      <c r="DM126" s="195"/>
      <c r="DN126" s="195"/>
      <c r="DO126" s="195"/>
      <c r="DP126" s="195"/>
      <c r="DQ126" s="195"/>
      <c r="DR126" s="195"/>
      <c r="DS126" s="195"/>
      <c r="DT126" s="195"/>
      <c r="DU126" s="195"/>
      <c r="DV126" s="195"/>
      <c r="DW126" s="195"/>
      <c r="DX126" s="195"/>
      <c r="DY126" s="195"/>
      <c r="DZ126" s="195"/>
      <c r="EA126" s="195"/>
      <c r="EB126" s="195"/>
      <c r="EC126" s="195"/>
      <c r="ED126" s="195"/>
      <c r="EE126" s="195"/>
      <c r="EF126" s="195"/>
      <c r="EG126" s="195"/>
      <c r="EH126" s="195"/>
      <c r="EI126" s="195"/>
      <c r="EJ126" s="195"/>
      <c r="EK126" s="195"/>
      <c r="EL126" s="195"/>
      <c r="EM126" s="195"/>
      <c r="EN126" s="195"/>
      <c r="EO126" s="195"/>
      <c r="EP126" s="195"/>
      <c r="EQ126" s="195"/>
      <c r="ER126" s="195"/>
      <c r="ES126" s="195"/>
      <c r="ET126" s="195"/>
      <c r="EU126" s="195"/>
      <c r="EV126" s="195"/>
      <c r="EW126" s="195"/>
      <c r="EX126" s="195"/>
      <c r="EY126" s="195"/>
      <c r="EZ126" s="195"/>
      <c r="FA126" s="195"/>
      <c r="FB126" s="195"/>
      <c r="FC126" s="195"/>
      <c r="FD126" s="195"/>
      <c r="FE126" s="195"/>
      <c r="FF126" s="195"/>
      <c r="FG126" s="195"/>
      <c r="FH126" s="195"/>
      <c r="FI126" s="195"/>
      <c r="FJ126" s="195"/>
      <c r="FK126" s="195"/>
      <c r="FL126" s="195"/>
      <c r="FM126" s="195"/>
      <c r="FN126" s="195"/>
      <c r="FO126" s="195"/>
      <c r="FP126" s="195"/>
      <c r="FQ126" s="195"/>
      <c r="FR126" s="195"/>
      <c r="FS126" s="195"/>
      <c r="FT126" s="195"/>
      <c r="FU126" s="195"/>
      <c r="FV126" s="195"/>
      <c r="FW126" s="195"/>
      <c r="FX126" s="195"/>
      <c r="FY126" s="195"/>
      <c r="FZ126" s="195"/>
      <c r="GA126" s="195"/>
      <c r="GB126" s="195"/>
      <c r="GC126" s="195"/>
      <c r="GD126" s="195"/>
      <c r="GE126" s="195"/>
      <c r="GF126" s="195"/>
      <c r="GG126" s="195"/>
      <c r="GH126" s="195"/>
      <c r="GI126" s="195"/>
      <c r="GJ126" s="195"/>
      <c r="GK126" s="195"/>
      <c r="GL126" s="195"/>
      <c r="GM126" s="195"/>
      <c r="GN126" s="195"/>
      <c r="GO126" s="195"/>
      <c r="GP126" s="195"/>
      <c r="GQ126" s="195"/>
      <c r="GR126" s="195"/>
      <c r="GS126" s="195"/>
      <c r="GT126" s="195"/>
      <c r="GU126" s="195"/>
      <c r="GV126" s="195"/>
      <c r="GW126" s="195"/>
      <c r="GX126" s="195"/>
      <c r="GY126" s="195"/>
      <c r="GZ126" s="195"/>
      <c r="HA126" s="195"/>
      <c r="HB126" s="195"/>
      <c r="HC126" s="195"/>
      <c r="HD126" s="195"/>
      <c r="HE126" s="195"/>
      <c r="HF126" s="195"/>
      <c r="HG126" s="195"/>
      <c r="HH126" s="195"/>
      <c r="HI126" s="195"/>
      <c r="HJ126" s="195"/>
      <c r="HK126" s="195"/>
      <c r="HL126" s="195"/>
      <c r="HM126" s="195"/>
      <c r="HN126" s="195"/>
      <c r="HO126" s="195"/>
      <c r="HP126" s="195"/>
      <c r="HQ126" s="195"/>
      <c r="HR126" s="195"/>
      <c r="HS126" s="195"/>
      <c r="HT126" s="195"/>
      <c r="HU126" s="195"/>
      <c r="HV126" s="195"/>
      <c r="HW126" s="195"/>
      <c r="HX126" s="195"/>
      <c r="HY126" s="195"/>
      <c r="HZ126" s="195"/>
      <c r="IA126" s="195"/>
      <c r="IB126" s="195"/>
      <c r="IC126" s="195"/>
      <c r="ID126" s="195"/>
      <c r="IE126" s="195"/>
      <c r="IF126" s="195"/>
      <c r="IG126" s="195"/>
      <c r="IH126" s="195"/>
      <c r="II126" s="195"/>
      <c r="IJ126" s="195"/>
      <c r="IK126" s="195"/>
      <c r="IL126" s="195"/>
      <c r="IM126" s="195"/>
      <c r="IN126" s="195"/>
    </row>
    <row r="127" spans="3:248" x14ac:dyDescent="0.5">
      <c r="C127" s="8">
        <v>43524</v>
      </c>
      <c r="D127" s="6" t="s">
        <v>196</v>
      </c>
      <c r="E127" s="6" t="s">
        <v>196</v>
      </c>
      <c r="F127" s="6" t="s">
        <v>196</v>
      </c>
      <c r="G127" s="6" t="s">
        <v>196</v>
      </c>
      <c r="H127" s="6" t="s">
        <v>196</v>
      </c>
      <c r="I127" s="6" t="s">
        <v>196</v>
      </c>
      <c r="J127" s="6" t="s">
        <v>196</v>
      </c>
      <c r="K127" s="6" t="s">
        <v>196</v>
      </c>
      <c r="L127" s="6" t="s">
        <v>196</v>
      </c>
      <c r="M127" s="6" t="s">
        <v>196</v>
      </c>
      <c r="N127" s="6" t="s">
        <v>196</v>
      </c>
      <c r="O127" s="6" t="s">
        <v>196</v>
      </c>
      <c r="P127" s="6" t="s">
        <v>196</v>
      </c>
      <c r="Q127" s="6" t="s">
        <v>196</v>
      </c>
      <c r="R127" s="6" t="s">
        <v>196</v>
      </c>
      <c r="S127" s="6" t="s">
        <v>196</v>
      </c>
      <c r="T127" s="6" t="s">
        <v>196</v>
      </c>
      <c r="U127" s="6" t="s">
        <v>196</v>
      </c>
      <c r="V127" s="6" t="s">
        <v>196</v>
      </c>
      <c r="W127" s="6" t="s">
        <v>196</v>
      </c>
      <c r="X127" s="6" t="s">
        <v>196</v>
      </c>
      <c r="Y127" s="6" t="s">
        <v>196</v>
      </c>
      <c r="Z127" s="6" t="s">
        <v>196</v>
      </c>
      <c r="AA127" s="6" t="s">
        <v>196</v>
      </c>
      <c r="AB127" s="6" t="s">
        <v>196</v>
      </c>
      <c r="AC127" s="6" t="s">
        <v>196</v>
      </c>
      <c r="AD127" s="6" t="s">
        <v>196</v>
      </c>
      <c r="AE127" s="6" t="s">
        <v>196</v>
      </c>
      <c r="AF127" s="6" t="s">
        <v>196</v>
      </c>
      <c r="AG127" s="6" t="s">
        <v>196</v>
      </c>
      <c r="AH127" s="6" t="s">
        <v>196</v>
      </c>
      <c r="AI127" s="6" t="s">
        <v>196</v>
      </c>
      <c r="AJ127" s="6" t="s">
        <v>196</v>
      </c>
      <c r="AK127" s="6" t="s">
        <v>196</v>
      </c>
      <c r="AL127" s="6" t="s">
        <v>196</v>
      </c>
      <c r="AM127" s="6" t="s">
        <v>196</v>
      </c>
      <c r="AN127" s="6" t="s">
        <v>196</v>
      </c>
      <c r="AO127" s="35">
        <f>AO$17/12</f>
        <v>6250</v>
      </c>
      <c r="AP127" s="128">
        <v>6086.6071428571431</v>
      </c>
      <c r="AQ127" s="128">
        <v>6101.8236607142853</v>
      </c>
      <c r="AR127" s="128">
        <v>6117.07821986607</v>
      </c>
      <c r="AS127" s="128">
        <v>6132.370915415735</v>
      </c>
      <c r="AT127" s="128">
        <v>6147.701842704274</v>
      </c>
      <c r="AU127" s="128">
        <v>5752.1996908236324</v>
      </c>
      <c r="AV127" s="128">
        <v>5766.5801900506913</v>
      </c>
      <c r="AW127" s="128">
        <v>5780.9966405258174</v>
      </c>
      <c r="AX127" s="128">
        <v>5780.9966405258174</v>
      </c>
      <c r="AY127" s="128">
        <v>5780.9966405258174</v>
      </c>
      <c r="CS127" s="195"/>
      <c r="CT127" s="195"/>
      <c r="CU127" s="195"/>
      <c r="CV127" s="195"/>
      <c r="CW127" s="195"/>
      <c r="CX127" s="195"/>
      <c r="CY127" s="195"/>
      <c r="CZ127" s="195"/>
      <c r="DA127" s="195"/>
      <c r="DB127" s="195"/>
      <c r="DC127" s="195"/>
      <c r="DD127" s="195"/>
      <c r="DE127" s="195"/>
      <c r="DF127" s="195"/>
      <c r="DG127" s="195"/>
      <c r="DH127" s="195"/>
      <c r="DI127" s="195"/>
      <c r="DJ127" s="195"/>
      <c r="DK127" s="195"/>
      <c r="DL127" s="195"/>
      <c r="DM127" s="195"/>
      <c r="DN127" s="195"/>
      <c r="DO127" s="195"/>
      <c r="DP127" s="195"/>
      <c r="DQ127" s="195"/>
      <c r="DR127" s="195"/>
      <c r="DS127" s="195"/>
      <c r="DT127" s="195"/>
      <c r="DU127" s="195"/>
      <c r="DV127" s="195"/>
      <c r="DW127" s="195"/>
      <c r="DX127" s="195"/>
      <c r="DY127" s="195"/>
      <c r="DZ127" s="195"/>
      <c r="EA127" s="195"/>
      <c r="EB127" s="195"/>
      <c r="EC127" s="195"/>
      <c r="ED127" s="195"/>
      <c r="EE127" s="195"/>
      <c r="EF127" s="195"/>
      <c r="EG127" s="195"/>
      <c r="EH127" s="195"/>
      <c r="EI127" s="195"/>
      <c r="EJ127" s="195"/>
      <c r="EK127" s="195"/>
      <c r="EL127" s="195"/>
      <c r="EM127" s="195"/>
      <c r="EN127" s="195"/>
      <c r="EO127" s="195"/>
      <c r="EP127" s="195"/>
      <c r="EQ127" s="195"/>
      <c r="ER127" s="195"/>
      <c r="ES127" s="195"/>
      <c r="ET127" s="195"/>
      <c r="EU127" s="195"/>
      <c r="EV127" s="195"/>
      <c r="EW127" s="195"/>
      <c r="EX127" s="195"/>
      <c r="EY127" s="195"/>
      <c r="EZ127" s="195"/>
      <c r="FA127" s="195"/>
      <c r="FB127" s="195"/>
      <c r="FC127" s="195"/>
      <c r="FD127" s="195"/>
      <c r="FE127" s="195"/>
      <c r="FF127" s="195"/>
      <c r="FG127" s="195"/>
      <c r="FH127" s="195"/>
      <c r="FI127" s="195"/>
      <c r="FJ127" s="195"/>
      <c r="FK127" s="195"/>
      <c r="FL127" s="195"/>
      <c r="FM127" s="195"/>
      <c r="FN127" s="195"/>
      <c r="FO127" s="195"/>
      <c r="FP127" s="195"/>
      <c r="FQ127" s="195"/>
      <c r="FR127" s="195"/>
      <c r="FS127" s="195"/>
      <c r="FT127" s="195"/>
      <c r="FU127" s="195"/>
      <c r="FV127" s="195"/>
      <c r="FW127" s="195"/>
      <c r="FX127" s="195"/>
      <c r="FY127" s="195"/>
      <c r="FZ127" s="195"/>
      <c r="GA127" s="195"/>
      <c r="GB127" s="195"/>
      <c r="GC127" s="195"/>
      <c r="GD127" s="195"/>
      <c r="GE127" s="195"/>
      <c r="GF127" s="195"/>
      <c r="GG127" s="195"/>
      <c r="GH127" s="195"/>
      <c r="GI127" s="195"/>
      <c r="GJ127" s="195"/>
      <c r="GK127" s="195"/>
      <c r="GL127" s="195"/>
      <c r="GM127" s="195"/>
      <c r="GN127" s="195"/>
      <c r="GO127" s="195"/>
      <c r="GP127" s="195"/>
      <c r="GQ127" s="195"/>
      <c r="GR127" s="195"/>
      <c r="GS127" s="195"/>
      <c r="GT127" s="195"/>
      <c r="GU127" s="195"/>
      <c r="GV127" s="195"/>
      <c r="GW127" s="195"/>
      <c r="GX127" s="195"/>
      <c r="GY127" s="195"/>
      <c r="GZ127" s="195"/>
      <c r="HA127" s="195"/>
      <c r="HB127" s="195"/>
      <c r="HC127" s="195"/>
      <c r="HD127" s="195"/>
      <c r="HE127" s="195"/>
      <c r="HF127" s="195"/>
      <c r="HG127" s="195"/>
      <c r="HH127" s="195"/>
      <c r="HI127" s="195"/>
      <c r="HJ127" s="195"/>
      <c r="HK127" s="195"/>
      <c r="HL127" s="195"/>
      <c r="HM127" s="195"/>
      <c r="HN127" s="195"/>
      <c r="HO127" s="195"/>
      <c r="HP127" s="195"/>
      <c r="HQ127" s="195"/>
      <c r="HR127" s="195"/>
      <c r="HS127" s="195"/>
      <c r="HT127" s="195"/>
      <c r="HU127" s="195"/>
      <c r="HV127" s="195"/>
      <c r="HW127" s="195"/>
      <c r="HX127" s="195"/>
      <c r="HY127" s="195"/>
      <c r="HZ127" s="195"/>
      <c r="IA127" s="195"/>
      <c r="IB127" s="195"/>
      <c r="IC127" s="195"/>
      <c r="ID127" s="195"/>
      <c r="IE127" s="195"/>
      <c r="IF127" s="195"/>
      <c r="IG127" s="195"/>
      <c r="IH127" s="195"/>
      <c r="II127" s="195"/>
      <c r="IJ127" s="195"/>
      <c r="IK127" s="195"/>
      <c r="IL127" s="195"/>
      <c r="IM127" s="195"/>
      <c r="IN127" s="195"/>
    </row>
    <row r="128" spans="3:248" x14ac:dyDescent="0.5">
      <c r="C128" s="8">
        <v>43555</v>
      </c>
      <c r="D128" s="6" t="s">
        <v>196</v>
      </c>
      <c r="E128" s="6" t="s">
        <v>196</v>
      </c>
      <c r="F128" s="6" t="s">
        <v>196</v>
      </c>
      <c r="G128" s="6" t="s">
        <v>196</v>
      </c>
      <c r="H128" s="6" t="s">
        <v>196</v>
      </c>
      <c r="I128" s="6" t="s">
        <v>196</v>
      </c>
      <c r="J128" s="6" t="s">
        <v>196</v>
      </c>
      <c r="K128" s="6" t="s">
        <v>196</v>
      </c>
      <c r="L128" s="6" t="s">
        <v>196</v>
      </c>
      <c r="M128" s="6" t="s">
        <v>196</v>
      </c>
      <c r="N128" s="6" t="s">
        <v>196</v>
      </c>
      <c r="O128" s="6" t="s">
        <v>196</v>
      </c>
      <c r="P128" s="6" t="s">
        <v>196</v>
      </c>
      <c r="Q128" s="6" t="s">
        <v>196</v>
      </c>
      <c r="R128" s="6" t="s">
        <v>196</v>
      </c>
      <c r="S128" s="6" t="s">
        <v>196</v>
      </c>
      <c r="T128" s="6" t="s">
        <v>196</v>
      </c>
      <c r="U128" s="6" t="s">
        <v>196</v>
      </c>
      <c r="V128" s="6" t="s">
        <v>196</v>
      </c>
      <c r="W128" s="6" t="s">
        <v>196</v>
      </c>
      <c r="X128" s="6" t="s">
        <v>196</v>
      </c>
      <c r="Y128" s="6" t="s">
        <v>196</v>
      </c>
      <c r="Z128" s="6" t="s">
        <v>196</v>
      </c>
      <c r="AA128" s="6" t="s">
        <v>196</v>
      </c>
      <c r="AB128" s="6" t="s">
        <v>196</v>
      </c>
      <c r="AC128" s="6" t="s">
        <v>196</v>
      </c>
      <c r="AD128" s="6" t="s">
        <v>196</v>
      </c>
      <c r="AE128" s="6" t="s">
        <v>196</v>
      </c>
      <c r="AF128" s="6" t="s">
        <v>196</v>
      </c>
      <c r="AG128" s="6" t="s">
        <v>196</v>
      </c>
      <c r="AH128" s="6" t="s">
        <v>196</v>
      </c>
      <c r="AI128" s="6" t="s">
        <v>196</v>
      </c>
      <c r="AJ128" s="6" t="s">
        <v>196</v>
      </c>
      <c r="AK128" s="6" t="s">
        <v>196</v>
      </c>
      <c r="AL128" s="6" t="s">
        <v>196</v>
      </c>
      <c r="AM128" s="6" t="s">
        <v>196</v>
      </c>
      <c r="AN128" s="6" t="s">
        <v>196</v>
      </c>
      <c r="AO128" s="6" t="s">
        <v>196</v>
      </c>
      <c r="AP128" s="35">
        <f>AP$17/12</f>
        <v>7500</v>
      </c>
      <c r="AQ128" s="128">
        <v>7440.3333333333321</v>
      </c>
      <c r="AR128" s="128">
        <v>7514.7366666666658</v>
      </c>
      <c r="AS128" s="128">
        <v>7589.8840333333328</v>
      </c>
      <c r="AT128" s="128">
        <v>6814.0292210370371</v>
      </c>
      <c r="AU128" s="128">
        <v>6882.1695132474078</v>
      </c>
      <c r="AV128" s="128">
        <v>6950.9912083798818</v>
      </c>
      <c r="AW128" s="128">
        <v>7020.5011204636803</v>
      </c>
      <c r="AX128" s="128">
        <v>6204.3678652097778</v>
      </c>
      <c r="AY128" s="128">
        <v>6266.4115438618755</v>
      </c>
      <c r="CS128" s="195"/>
      <c r="CT128" s="195"/>
      <c r="CU128" s="195"/>
      <c r="CV128" s="195"/>
      <c r="CW128" s="195"/>
      <c r="CX128" s="195"/>
      <c r="CY128" s="195"/>
      <c r="CZ128" s="195"/>
      <c r="DA128" s="195"/>
      <c r="DB128" s="195"/>
      <c r="DC128" s="195"/>
      <c r="DD128" s="195"/>
      <c r="DE128" s="195"/>
      <c r="DF128" s="195"/>
      <c r="DG128" s="195"/>
      <c r="DH128" s="195"/>
      <c r="DI128" s="195"/>
      <c r="DJ128" s="195"/>
      <c r="DK128" s="195"/>
      <c r="DL128" s="195"/>
      <c r="DM128" s="195"/>
      <c r="DN128" s="195"/>
      <c r="DO128" s="195"/>
      <c r="DP128" s="195"/>
      <c r="DQ128" s="195"/>
      <c r="DR128" s="195"/>
      <c r="DS128" s="195"/>
      <c r="DT128" s="195"/>
      <c r="DU128" s="195"/>
      <c r="DV128" s="195"/>
      <c r="DW128" s="195"/>
      <c r="DX128" s="195"/>
      <c r="DY128" s="195"/>
      <c r="DZ128" s="195"/>
      <c r="EA128" s="195"/>
      <c r="EB128" s="195"/>
      <c r="EC128" s="195"/>
      <c r="ED128" s="195"/>
      <c r="EE128" s="195"/>
      <c r="EF128" s="195"/>
      <c r="EG128" s="195"/>
      <c r="EH128" s="195"/>
      <c r="EI128" s="195"/>
      <c r="EJ128" s="195"/>
      <c r="EK128" s="195"/>
      <c r="EL128" s="195"/>
      <c r="EM128" s="195"/>
      <c r="EN128" s="195"/>
      <c r="EO128" s="195"/>
      <c r="EP128" s="195"/>
      <c r="EQ128" s="195"/>
      <c r="ER128" s="195"/>
      <c r="ES128" s="195"/>
      <c r="ET128" s="195"/>
      <c r="EU128" s="195"/>
      <c r="EV128" s="195"/>
      <c r="EW128" s="195"/>
      <c r="EX128" s="195"/>
      <c r="EY128" s="195"/>
      <c r="EZ128" s="195"/>
      <c r="FA128" s="195"/>
      <c r="FB128" s="195"/>
      <c r="FC128" s="195"/>
      <c r="FD128" s="195"/>
      <c r="FE128" s="195"/>
      <c r="FF128" s="195"/>
      <c r="FG128" s="195"/>
      <c r="FH128" s="195"/>
      <c r="FI128" s="195"/>
      <c r="FJ128" s="195"/>
      <c r="FK128" s="195"/>
      <c r="FL128" s="195"/>
      <c r="FM128" s="195"/>
      <c r="FN128" s="195"/>
      <c r="FO128" s="195"/>
      <c r="FP128" s="195"/>
      <c r="FQ128" s="195"/>
      <c r="FR128" s="195"/>
      <c r="FS128" s="195"/>
      <c r="FT128" s="195"/>
      <c r="FU128" s="195"/>
      <c r="FV128" s="195"/>
      <c r="FW128" s="195"/>
      <c r="FX128" s="195"/>
      <c r="FY128" s="195"/>
      <c r="FZ128" s="195"/>
      <c r="GA128" s="195"/>
      <c r="GB128" s="195"/>
      <c r="GC128" s="195"/>
      <c r="GD128" s="195"/>
      <c r="GE128" s="195"/>
      <c r="GF128" s="195"/>
      <c r="GG128" s="195"/>
      <c r="GH128" s="195"/>
      <c r="GI128" s="195"/>
      <c r="GJ128" s="195"/>
      <c r="GK128" s="195"/>
      <c r="GL128" s="195"/>
      <c r="GM128" s="195"/>
      <c r="GN128" s="195"/>
      <c r="GO128" s="195"/>
      <c r="GP128" s="195"/>
      <c r="GQ128" s="195"/>
      <c r="GR128" s="195"/>
      <c r="GS128" s="195"/>
      <c r="GT128" s="195"/>
      <c r="GU128" s="195"/>
      <c r="GV128" s="195"/>
      <c r="GW128" s="195"/>
      <c r="GX128" s="195"/>
      <c r="GY128" s="195"/>
      <c r="GZ128" s="195"/>
      <c r="HA128" s="195"/>
      <c r="HB128" s="195"/>
      <c r="HC128" s="195"/>
      <c r="HD128" s="195"/>
      <c r="HE128" s="195"/>
      <c r="HF128" s="195"/>
      <c r="HG128" s="195"/>
      <c r="HH128" s="195"/>
      <c r="HI128" s="195"/>
      <c r="HJ128" s="195"/>
      <c r="HK128" s="195"/>
      <c r="HL128" s="195"/>
      <c r="HM128" s="195"/>
      <c r="HN128" s="195"/>
      <c r="HO128" s="195"/>
      <c r="HP128" s="195"/>
      <c r="HQ128" s="195"/>
      <c r="HR128" s="195"/>
      <c r="HS128" s="195"/>
      <c r="HT128" s="195"/>
      <c r="HU128" s="195"/>
      <c r="HV128" s="195"/>
      <c r="HW128" s="195"/>
      <c r="HX128" s="195"/>
      <c r="HY128" s="195"/>
      <c r="HZ128" s="195"/>
      <c r="IA128" s="195"/>
      <c r="IB128" s="195"/>
      <c r="IC128" s="195"/>
      <c r="ID128" s="195"/>
      <c r="IE128" s="195"/>
      <c r="IF128" s="195"/>
      <c r="IG128" s="195"/>
      <c r="IH128" s="195"/>
      <c r="II128" s="195"/>
      <c r="IJ128" s="195"/>
      <c r="IK128" s="195"/>
      <c r="IL128" s="195"/>
      <c r="IM128" s="195"/>
      <c r="IN128" s="195"/>
    </row>
    <row r="129" spans="2:248" x14ac:dyDescent="0.5">
      <c r="C129" s="8">
        <v>43585</v>
      </c>
      <c r="D129" s="6" t="s">
        <v>196</v>
      </c>
      <c r="E129" s="6" t="s">
        <v>196</v>
      </c>
      <c r="F129" s="6" t="s">
        <v>196</v>
      </c>
      <c r="G129" s="6" t="s">
        <v>196</v>
      </c>
      <c r="H129" s="6" t="s">
        <v>196</v>
      </c>
      <c r="I129" s="6" t="s">
        <v>196</v>
      </c>
      <c r="J129" s="6" t="s">
        <v>196</v>
      </c>
      <c r="K129" s="6" t="s">
        <v>196</v>
      </c>
      <c r="L129" s="6" t="s">
        <v>196</v>
      </c>
      <c r="M129" s="6" t="s">
        <v>196</v>
      </c>
      <c r="N129" s="6" t="s">
        <v>196</v>
      </c>
      <c r="O129" s="6" t="s">
        <v>196</v>
      </c>
      <c r="P129" s="6" t="s">
        <v>196</v>
      </c>
      <c r="Q129" s="6" t="s">
        <v>196</v>
      </c>
      <c r="R129" s="6" t="s">
        <v>196</v>
      </c>
      <c r="S129" s="6" t="s">
        <v>196</v>
      </c>
      <c r="T129" s="6" t="s">
        <v>196</v>
      </c>
      <c r="U129" s="6" t="s">
        <v>196</v>
      </c>
      <c r="V129" s="6" t="s">
        <v>196</v>
      </c>
      <c r="W129" s="6" t="s">
        <v>196</v>
      </c>
      <c r="X129" s="6" t="s">
        <v>196</v>
      </c>
      <c r="Y129" s="6" t="s">
        <v>196</v>
      </c>
      <c r="Z129" s="6" t="s">
        <v>196</v>
      </c>
      <c r="AA129" s="6" t="s">
        <v>196</v>
      </c>
      <c r="AB129" s="6" t="s">
        <v>196</v>
      </c>
      <c r="AC129" s="6" t="s">
        <v>196</v>
      </c>
      <c r="AD129" s="6" t="s">
        <v>196</v>
      </c>
      <c r="AE129" s="6" t="s">
        <v>196</v>
      </c>
      <c r="AF129" s="6" t="s">
        <v>196</v>
      </c>
      <c r="AG129" s="6" t="s">
        <v>196</v>
      </c>
      <c r="AH129" s="6" t="s">
        <v>196</v>
      </c>
      <c r="AI129" s="6" t="s">
        <v>196</v>
      </c>
      <c r="AJ129" s="6" t="s">
        <v>196</v>
      </c>
      <c r="AK129" s="6" t="s">
        <v>196</v>
      </c>
      <c r="AL129" s="6" t="s">
        <v>196</v>
      </c>
      <c r="AM129" s="6" t="s">
        <v>196</v>
      </c>
      <c r="AN129" s="6" t="s">
        <v>196</v>
      </c>
      <c r="AO129" s="6" t="s">
        <v>196</v>
      </c>
      <c r="AP129" s="6" t="s">
        <v>196</v>
      </c>
      <c r="AQ129" s="35">
        <f>AQ$17/12</f>
        <v>6611.1111111111122</v>
      </c>
      <c r="AR129" s="128">
        <v>6677.2222222222235</v>
      </c>
      <c r="AS129" s="128">
        <v>6743.9944444444454</v>
      </c>
      <c r="AT129" s="128">
        <v>6811.4343888888898</v>
      </c>
      <c r="AU129" s="128">
        <v>6019.6051411805565</v>
      </c>
      <c r="AV129" s="128">
        <v>6079.801192592362</v>
      </c>
      <c r="AW129" s="128">
        <v>6140.5992045182857</v>
      </c>
      <c r="AX129" s="128">
        <v>6202.0051965634684</v>
      </c>
      <c r="AY129" s="128">
        <v>5816.594873634167</v>
      </c>
      <c r="CS129" s="195"/>
      <c r="CT129" s="195"/>
      <c r="CU129" s="195"/>
      <c r="CV129" s="195"/>
      <c r="CW129" s="195"/>
      <c r="CX129" s="195"/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5"/>
      <c r="DI129" s="195"/>
      <c r="DJ129" s="195"/>
      <c r="DK129" s="195"/>
      <c r="DL129" s="195"/>
      <c r="DM129" s="195"/>
      <c r="DN129" s="195"/>
      <c r="DO129" s="195"/>
      <c r="DP129" s="195"/>
      <c r="DQ129" s="195"/>
      <c r="DR129" s="195"/>
      <c r="DS129" s="195"/>
      <c r="DT129" s="195"/>
      <c r="DU129" s="195"/>
      <c r="DV129" s="195"/>
      <c r="DW129" s="195"/>
      <c r="DX129" s="195"/>
      <c r="DY129" s="195"/>
      <c r="DZ129" s="195"/>
      <c r="EA129" s="195"/>
      <c r="EB129" s="195"/>
      <c r="EC129" s="195"/>
      <c r="ED129" s="195"/>
      <c r="EE129" s="195"/>
      <c r="EF129" s="195"/>
      <c r="EG129" s="195"/>
      <c r="EH129" s="195"/>
      <c r="EI129" s="195"/>
      <c r="EJ129" s="195"/>
      <c r="EK129" s="195"/>
      <c r="EL129" s="195"/>
      <c r="EM129" s="195"/>
      <c r="EN129" s="195"/>
      <c r="EO129" s="195"/>
      <c r="EP129" s="195"/>
      <c r="EQ129" s="195"/>
      <c r="ER129" s="195"/>
      <c r="ES129" s="195"/>
      <c r="ET129" s="195"/>
      <c r="EU129" s="195"/>
      <c r="EV129" s="195"/>
      <c r="EW129" s="195"/>
      <c r="EX129" s="195"/>
      <c r="EY129" s="195"/>
      <c r="EZ129" s="195"/>
      <c r="FA129" s="195"/>
      <c r="FB129" s="195"/>
      <c r="FC129" s="195"/>
      <c r="FD129" s="195"/>
      <c r="FE129" s="195"/>
      <c r="FF129" s="195"/>
      <c r="FG129" s="195"/>
      <c r="FH129" s="195"/>
      <c r="FI129" s="195"/>
      <c r="FJ129" s="195"/>
      <c r="FK129" s="195"/>
      <c r="FL129" s="195"/>
      <c r="FM129" s="195"/>
      <c r="FN129" s="195"/>
      <c r="FO129" s="195"/>
      <c r="FP129" s="195"/>
      <c r="FQ129" s="195"/>
      <c r="FR129" s="195"/>
      <c r="FS129" s="195"/>
      <c r="FT129" s="195"/>
      <c r="FU129" s="195"/>
      <c r="FV129" s="195"/>
      <c r="FW129" s="195"/>
      <c r="FX129" s="195"/>
      <c r="FY129" s="195"/>
      <c r="FZ129" s="195"/>
      <c r="GA129" s="195"/>
      <c r="GB129" s="195"/>
      <c r="GC129" s="195"/>
      <c r="GD129" s="195"/>
      <c r="GE129" s="195"/>
      <c r="GF129" s="195"/>
      <c r="GG129" s="195"/>
      <c r="GH129" s="195"/>
      <c r="GI129" s="195"/>
      <c r="GJ129" s="195"/>
      <c r="GK129" s="195"/>
      <c r="GL129" s="195"/>
      <c r="GM129" s="195"/>
      <c r="GN129" s="195"/>
      <c r="GO129" s="195"/>
      <c r="GP129" s="195"/>
      <c r="GQ129" s="195"/>
      <c r="GR129" s="195"/>
      <c r="GS129" s="195"/>
      <c r="GT129" s="195"/>
      <c r="GU129" s="195"/>
      <c r="GV129" s="195"/>
      <c r="GW129" s="195"/>
      <c r="GX129" s="195"/>
      <c r="GY129" s="195"/>
      <c r="GZ129" s="195"/>
      <c r="HA129" s="195"/>
      <c r="HB129" s="195"/>
      <c r="HC129" s="195"/>
      <c r="HD129" s="195"/>
      <c r="HE129" s="195"/>
      <c r="HF129" s="195"/>
      <c r="HG129" s="195"/>
      <c r="HH129" s="195"/>
      <c r="HI129" s="195"/>
      <c r="HJ129" s="195"/>
      <c r="HK129" s="195"/>
      <c r="HL129" s="195"/>
      <c r="HM129" s="195"/>
      <c r="HN129" s="195"/>
      <c r="HO129" s="195"/>
      <c r="HP129" s="195"/>
      <c r="HQ129" s="195"/>
      <c r="HR129" s="195"/>
      <c r="HS129" s="195"/>
      <c r="HT129" s="195"/>
      <c r="HU129" s="195"/>
      <c r="HV129" s="195"/>
      <c r="HW129" s="195"/>
      <c r="HX129" s="195"/>
      <c r="HY129" s="195"/>
      <c r="HZ129" s="195"/>
      <c r="IA129" s="195"/>
      <c r="IB129" s="195"/>
      <c r="IC129" s="195"/>
      <c r="ID129" s="195"/>
      <c r="IE129" s="195"/>
      <c r="IF129" s="195"/>
      <c r="IG129" s="195"/>
      <c r="IH129" s="195"/>
      <c r="II129" s="195"/>
      <c r="IJ129" s="195"/>
      <c r="IK129" s="195"/>
      <c r="IL129" s="195"/>
      <c r="IM129" s="195"/>
      <c r="IN129" s="195"/>
    </row>
    <row r="130" spans="2:248" x14ac:dyDescent="0.5">
      <c r="C130" s="8">
        <v>43616</v>
      </c>
      <c r="D130" s="6" t="s">
        <v>196</v>
      </c>
      <c r="E130" s="6" t="s">
        <v>196</v>
      </c>
      <c r="F130" s="6" t="s">
        <v>196</v>
      </c>
      <c r="G130" s="6" t="s">
        <v>196</v>
      </c>
      <c r="H130" s="6" t="s">
        <v>196</v>
      </c>
      <c r="I130" s="6" t="s">
        <v>196</v>
      </c>
      <c r="J130" s="6" t="s">
        <v>196</v>
      </c>
      <c r="K130" s="6" t="s">
        <v>196</v>
      </c>
      <c r="L130" s="6" t="s">
        <v>196</v>
      </c>
      <c r="M130" s="6" t="s">
        <v>196</v>
      </c>
      <c r="N130" s="6" t="s">
        <v>196</v>
      </c>
      <c r="O130" s="6" t="s">
        <v>196</v>
      </c>
      <c r="P130" s="6" t="s">
        <v>196</v>
      </c>
      <c r="Q130" s="6" t="s">
        <v>196</v>
      </c>
      <c r="R130" s="6" t="s">
        <v>196</v>
      </c>
      <c r="S130" s="6" t="s">
        <v>196</v>
      </c>
      <c r="T130" s="6" t="s">
        <v>196</v>
      </c>
      <c r="U130" s="6" t="s">
        <v>196</v>
      </c>
      <c r="V130" s="6" t="s">
        <v>196</v>
      </c>
      <c r="W130" s="6" t="s">
        <v>196</v>
      </c>
      <c r="X130" s="6" t="s">
        <v>196</v>
      </c>
      <c r="Y130" s="6" t="s">
        <v>196</v>
      </c>
      <c r="Z130" s="6" t="s">
        <v>196</v>
      </c>
      <c r="AA130" s="6" t="s">
        <v>196</v>
      </c>
      <c r="AB130" s="6" t="s">
        <v>196</v>
      </c>
      <c r="AC130" s="6" t="s">
        <v>196</v>
      </c>
      <c r="AD130" s="6" t="s">
        <v>196</v>
      </c>
      <c r="AE130" s="6" t="s">
        <v>196</v>
      </c>
      <c r="AF130" s="6" t="s">
        <v>196</v>
      </c>
      <c r="AG130" s="6" t="s">
        <v>196</v>
      </c>
      <c r="AH130" s="6" t="s">
        <v>196</v>
      </c>
      <c r="AI130" s="6" t="s">
        <v>196</v>
      </c>
      <c r="AJ130" s="6" t="s">
        <v>196</v>
      </c>
      <c r="AK130" s="6" t="s">
        <v>196</v>
      </c>
      <c r="AL130" s="6" t="s">
        <v>196</v>
      </c>
      <c r="AM130" s="6" t="s">
        <v>196</v>
      </c>
      <c r="AN130" s="6" t="s">
        <v>196</v>
      </c>
      <c r="AO130" s="6" t="s">
        <v>196</v>
      </c>
      <c r="AP130" s="6" t="s">
        <v>196</v>
      </c>
      <c r="AQ130" s="6" t="s">
        <v>196</v>
      </c>
      <c r="AR130" s="35">
        <f>AR$17/12</f>
        <v>7083.333333333333</v>
      </c>
      <c r="AS130" s="128">
        <v>7154.1666666666661</v>
      </c>
      <c r="AT130" s="128">
        <v>7225.708333333333</v>
      </c>
      <c r="AU130" s="128">
        <v>7297.9654166666669</v>
      </c>
      <c r="AV130" s="128">
        <v>6503.7750624999999</v>
      </c>
      <c r="AW130" s="128">
        <v>6568.8128131249996</v>
      </c>
      <c r="AX130" s="128">
        <v>6634.5009412562495</v>
      </c>
      <c r="AY130" s="128">
        <v>6700.8459506688123</v>
      </c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  <c r="DE130" s="195"/>
      <c r="DF130" s="195"/>
      <c r="DG130" s="195"/>
      <c r="DH130" s="195"/>
      <c r="DI130" s="195"/>
      <c r="DJ130" s="195"/>
      <c r="DK130" s="195"/>
      <c r="DL130" s="195"/>
      <c r="DM130" s="195"/>
      <c r="DN130" s="195"/>
      <c r="DO130" s="195"/>
      <c r="DP130" s="195"/>
      <c r="DQ130" s="195"/>
      <c r="DR130" s="195"/>
      <c r="DS130" s="195"/>
      <c r="DT130" s="195"/>
      <c r="DU130" s="195"/>
      <c r="DV130" s="195"/>
      <c r="DW130" s="195"/>
      <c r="DX130" s="195"/>
      <c r="DY130" s="195"/>
      <c r="DZ130" s="195"/>
      <c r="EA130" s="195"/>
      <c r="EB130" s="195"/>
      <c r="EC130" s="195"/>
      <c r="ED130" s="195"/>
      <c r="EE130" s="195"/>
      <c r="EF130" s="195"/>
      <c r="EG130" s="195"/>
      <c r="EH130" s="195"/>
      <c r="EI130" s="195"/>
      <c r="EJ130" s="195"/>
      <c r="EK130" s="195"/>
      <c r="EL130" s="195"/>
      <c r="EM130" s="195"/>
      <c r="EN130" s="195"/>
      <c r="EO130" s="195"/>
      <c r="EP130" s="195"/>
      <c r="EQ130" s="195"/>
      <c r="ER130" s="195"/>
      <c r="ES130" s="195"/>
      <c r="ET130" s="195"/>
      <c r="EU130" s="195"/>
      <c r="EV130" s="195"/>
      <c r="EW130" s="195"/>
      <c r="EX130" s="195"/>
      <c r="EY130" s="195"/>
      <c r="EZ130" s="195"/>
      <c r="FA130" s="195"/>
      <c r="FB130" s="195"/>
      <c r="FC130" s="195"/>
      <c r="FD130" s="195"/>
      <c r="FE130" s="195"/>
      <c r="FF130" s="195"/>
      <c r="FG130" s="195"/>
      <c r="FH130" s="195"/>
      <c r="FI130" s="195"/>
      <c r="FJ130" s="195"/>
      <c r="FK130" s="195"/>
      <c r="FL130" s="195"/>
      <c r="FM130" s="195"/>
      <c r="FN130" s="195"/>
      <c r="FO130" s="195"/>
      <c r="FP130" s="195"/>
      <c r="FQ130" s="195"/>
      <c r="FR130" s="195"/>
      <c r="FS130" s="195"/>
      <c r="FT130" s="195"/>
      <c r="FU130" s="195"/>
      <c r="FV130" s="195"/>
      <c r="FW130" s="195"/>
      <c r="FX130" s="195"/>
      <c r="FY130" s="195"/>
      <c r="FZ130" s="195"/>
      <c r="GA130" s="195"/>
      <c r="GB130" s="195"/>
      <c r="GC130" s="195"/>
      <c r="GD130" s="195"/>
      <c r="GE130" s="195"/>
      <c r="GF130" s="195"/>
      <c r="GG130" s="195"/>
      <c r="GH130" s="195"/>
      <c r="GI130" s="195"/>
      <c r="GJ130" s="195"/>
      <c r="GK130" s="195"/>
      <c r="GL130" s="195"/>
      <c r="GM130" s="195"/>
      <c r="GN130" s="195"/>
      <c r="GO130" s="195"/>
      <c r="GP130" s="195"/>
      <c r="GQ130" s="195"/>
      <c r="GR130" s="195"/>
      <c r="GS130" s="195"/>
      <c r="GT130" s="195"/>
      <c r="GU130" s="195"/>
      <c r="GV130" s="195"/>
      <c r="GW130" s="195"/>
      <c r="GX130" s="195"/>
      <c r="GY130" s="195"/>
      <c r="GZ130" s="195"/>
      <c r="HA130" s="195"/>
      <c r="HB130" s="195"/>
      <c r="HC130" s="195"/>
      <c r="HD130" s="195"/>
      <c r="HE130" s="195"/>
      <c r="HF130" s="195"/>
      <c r="HG130" s="195"/>
      <c r="HH130" s="195"/>
      <c r="HI130" s="195"/>
      <c r="HJ130" s="195"/>
      <c r="HK130" s="195"/>
      <c r="HL130" s="195"/>
      <c r="HM130" s="195"/>
      <c r="HN130" s="195"/>
      <c r="HO130" s="195"/>
      <c r="HP130" s="195"/>
      <c r="HQ130" s="195"/>
      <c r="HR130" s="195"/>
      <c r="HS130" s="195"/>
      <c r="HT130" s="195"/>
      <c r="HU130" s="195"/>
      <c r="HV130" s="195"/>
      <c r="HW130" s="195"/>
      <c r="HX130" s="195"/>
      <c r="HY130" s="195"/>
      <c r="HZ130" s="195"/>
      <c r="IA130" s="195"/>
      <c r="IB130" s="195"/>
      <c r="IC130" s="195"/>
      <c r="ID130" s="195"/>
      <c r="IE130" s="195"/>
      <c r="IF130" s="195"/>
      <c r="IG130" s="195"/>
      <c r="IH130" s="195"/>
      <c r="II130" s="195"/>
      <c r="IJ130" s="195"/>
      <c r="IK130" s="195"/>
      <c r="IL130" s="195"/>
      <c r="IM130" s="195"/>
      <c r="IN130" s="195"/>
    </row>
    <row r="131" spans="2:248" x14ac:dyDescent="0.5">
      <c r="C131" s="8">
        <v>43646</v>
      </c>
      <c r="D131" s="6" t="s">
        <v>196</v>
      </c>
      <c r="E131" s="6" t="s">
        <v>196</v>
      </c>
      <c r="F131" s="6" t="s">
        <v>196</v>
      </c>
      <c r="G131" s="6" t="s">
        <v>196</v>
      </c>
      <c r="H131" s="6" t="s">
        <v>196</v>
      </c>
      <c r="I131" s="6" t="s">
        <v>196</v>
      </c>
      <c r="J131" s="6" t="s">
        <v>196</v>
      </c>
      <c r="K131" s="6" t="s">
        <v>196</v>
      </c>
      <c r="L131" s="6" t="s">
        <v>196</v>
      </c>
      <c r="M131" s="6" t="s">
        <v>196</v>
      </c>
      <c r="N131" s="6" t="s">
        <v>196</v>
      </c>
      <c r="O131" s="6" t="s">
        <v>196</v>
      </c>
      <c r="P131" s="6" t="s">
        <v>196</v>
      </c>
      <c r="Q131" s="6" t="s">
        <v>196</v>
      </c>
      <c r="R131" s="6" t="s">
        <v>196</v>
      </c>
      <c r="S131" s="6" t="s">
        <v>196</v>
      </c>
      <c r="T131" s="6" t="s">
        <v>196</v>
      </c>
      <c r="U131" s="6" t="s">
        <v>196</v>
      </c>
      <c r="V131" s="6" t="s">
        <v>196</v>
      </c>
      <c r="W131" s="6" t="s">
        <v>196</v>
      </c>
      <c r="X131" s="6" t="s">
        <v>196</v>
      </c>
      <c r="Y131" s="6" t="s">
        <v>196</v>
      </c>
      <c r="Z131" s="6" t="s">
        <v>196</v>
      </c>
      <c r="AA131" s="6" t="s">
        <v>196</v>
      </c>
      <c r="AB131" s="6" t="s">
        <v>196</v>
      </c>
      <c r="AC131" s="6" t="s">
        <v>196</v>
      </c>
      <c r="AD131" s="6" t="s">
        <v>196</v>
      </c>
      <c r="AE131" s="6" t="s">
        <v>196</v>
      </c>
      <c r="AF131" s="6" t="s">
        <v>196</v>
      </c>
      <c r="AG131" s="6" t="s">
        <v>196</v>
      </c>
      <c r="AH131" s="6" t="s">
        <v>196</v>
      </c>
      <c r="AI131" s="6" t="s">
        <v>196</v>
      </c>
      <c r="AJ131" s="6" t="s">
        <v>196</v>
      </c>
      <c r="AK131" s="6" t="s">
        <v>196</v>
      </c>
      <c r="AL131" s="6" t="s">
        <v>196</v>
      </c>
      <c r="AM131" s="6" t="s">
        <v>196</v>
      </c>
      <c r="AN131" s="6" t="s">
        <v>196</v>
      </c>
      <c r="AO131" s="6" t="s">
        <v>196</v>
      </c>
      <c r="AP131" s="6" t="s">
        <v>196</v>
      </c>
      <c r="AQ131" s="6" t="s">
        <v>196</v>
      </c>
      <c r="AR131" s="6" t="s">
        <v>196</v>
      </c>
      <c r="AS131" s="35">
        <f>AS$17/12</f>
        <v>7500</v>
      </c>
      <c r="AT131" s="128">
        <v>7575.0000000000009</v>
      </c>
      <c r="AU131" s="128">
        <v>7650.75</v>
      </c>
      <c r="AV131" s="128">
        <v>7727.2575000000006</v>
      </c>
      <c r="AW131" s="128">
        <v>6937.3600666666671</v>
      </c>
      <c r="AX131" s="128">
        <v>7006.7336673333339</v>
      </c>
      <c r="AY131" s="128">
        <v>7076.8010040066674</v>
      </c>
      <c r="CS131" s="195"/>
      <c r="CT131" s="195"/>
      <c r="CU131" s="195"/>
      <c r="CV131" s="195"/>
      <c r="CW131" s="195"/>
      <c r="CX131" s="195"/>
      <c r="CY131" s="195"/>
      <c r="CZ131" s="195"/>
      <c r="DA131" s="195"/>
      <c r="DB131" s="195"/>
      <c r="DC131" s="195"/>
      <c r="DD131" s="195"/>
      <c r="DE131" s="195"/>
      <c r="DF131" s="195"/>
      <c r="DG131" s="195"/>
      <c r="DH131" s="195"/>
      <c r="DI131" s="195"/>
      <c r="DJ131" s="195"/>
      <c r="DK131" s="195"/>
      <c r="DL131" s="195"/>
      <c r="DM131" s="195"/>
      <c r="DN131" s="195"/>
      <c r="DO131" s="195"/>
      <c r="DP131" s="195"/>
      <c r="DQ131" s="195"/>
      <c r="DR131" s="195"/>
      <c r="DS131" s="195"/>
      <c r="DT131" s="195"/>
      <c r="DU131" s="195"/>
      <c r="DV131" s="195"/>
      <c r="DW131" s="195"/>
      <c r="DX131" s="195"/>
      <c r="DY131" s="195"/>
      <c r="DZ131" s="195"/>
      <c r="EA131" s="195"/>
      <c r="EB131" s="195"/>
      <c r="EC131" s="195"/>
      <c r="ED131" s="195"/>
      <c r="EE131" s="195"/>
      <c r="EF131" s="195"/>
      <c r="EG131" s="195"/>
      <c r="EH131" s="195"/>
      <c r="EI131" s="195"/>
      <c r="EJ131" s="195"/>
      <c r="EK131" s="195"/>
      <c r="EL131" s="195"/>
      <c r="EM131" s="195"/>
      <c r="EN131" s="195"/>
      <c r="EO131" s="195"/>
      <c r="EP131" s="195"/>
      <c r="EQ131" s="195"/>
      <c r="ER131" s="195"/>
      <c r="ES131" s="195"/>
      <c r="ET131" s="195"/>
      <c r="EU131" s="195"/>
      <c r="EV131" s="195"/>
      <c r="EW131" s="195"/>
      <c r="EX131" s="195"/>
      <c r="EY131" s="195"/>
      <c r="EZ131" s="195"/>
      <c r="FA131" s="195"/>
      <c r="FB131" s="195"/>
      <c r="FC131" s="195"/>
      <c r="FD131" s="195"/>
      <c r="FE131" s="195"/>
      <c r="FF131" s="195"/>
      <c r="FG131" s="195"/>
      <c r="FH131" s="195"/>
      <c r="FI131" s="195"/>
      <c r="FJ131" s="195"/>
      <c r="FK131" s="195"/>
      <c r="FL131" s="195"/>
      <c r="FM131" s="195"/>
      <c r="FN131" s="195"/>
      <c r="FO131" s="195"/>
      <c r="FP131" s="195"/>
      <c r="FQ131" s="195"/>
      <c r="FR131" s="195"/>
      <c r="FS131" s="195"/>
      <c r="FT131" s="195"/>
      <c r="FU131" s="195"/>
      <c r="FV131" s="195"/>
      <c r="FW131" s="195"/>
      <c r="FX131" s="195"/>
      <c r="FY131" s="195"/>
      <c r="FZ131" s="195"/>
      <c r="GA131" s="195"/>
      <c r="GB131" s="195"/>
      <c r="GC131" s="195"/>
      <c r="GD131" s="195"/>
      <c r="GE131" s="195"/>
      <c r="GF131" s="195"/>
      <c r="GG131" s="195"/>
      <c r="GH131" s="195"/>
      <c r="GI131" s="195"/>
      <c r="GJ131" s="195"/>
      <c r="GK131" s="195"/>
      <c r="GL131" s="195"/>
      <c r="GM131" s="195"/>
      <c r="GN131" s="195"/>
      <c r="GO131" s="195"/>
      <c r="GP131" s="195"/>
      <c r="GQ131" s="195"/>
      <c r="GR131" s="195"/>
      <c r="GS131" s="195"/>
      <c r="GT131" s="195"/>
      <c r="GU131" s="195"/>
      <c r="GV131" s="195"/>
      <c r="GW131" s="195"/>
      <c r="GX131" s="195"/>
      <c r="GY131" s="195"/>
      <c r="GZ131" s="195"/>
      <c r="HA131" s="195"/>
      <c r="HB131" s="195"/>
      <c r="HC131" s="195"/>
      <c r="HD131" s="195"/>
      <c r="HE131" s="195"/>
      <c r="HF131" s="195"/>
      <c r="HG131" s="195"/>
      <c r="HH131" s="195"/>
      <c r="HI131" s="195"/>
      <c r="HJ131" s="195"/>
      <c r="HK131" s="195"/>
      <c r="HL131" s="195"/>
      <c r="HM131" s="195"/>
      <c r="HN131" s="195"/>
      <c r="HO131" s="195"/>
      <c r="HP131" s="195"/>
      <c r="HQ131" s="195"/>
      <c r="HR131" s="195"/>
      <c r="HS131" s="195"/>
      <c r="HT131" s="195"/>
      <c r="HU131" s="195"/>
      <c r="HV131" s="195"/>
      <c r="HW131" s="195"/>
      <c r="HX131" s="195"/>
      <c r="HY131" s="195"/>
      <c r="HZ131" s="195"/>
      <c r="IA131" s="195"/>
      <c r="IB131" s="195"/>
      <c r="IC131" s="195"/>
      <c r="ID131" s="195"/>
      <c r="IE131" s="195"/>
      <c r="IF131" s="195"/>
      <c r="IG131" s="195"/>
      <c r="IH131" s="195"/>
      <c r="II131" s="195"/>
      <c r="IJ131" s="195"/>
      <c r="IK131" s="195"/>
      <c r="IL131" s="195"/>
      <c r="IM131" s="195"/>
      <c r="IN131" s="195"/>
    </row>
    <row r="132" spans="2:248" x14ac:dyDescent="0.5">
      <c r="C132" s="8">
        <v>43677</v>
      </c>
      <c r="D132" s="6" t="s">
        <v>196</v>
      </c>
      <c r="E132" s="6" t="s">
        <v>196</v>
      </c>
      <c r="F132" s="6" t="s">
        <v>196</v>
      </c>
      <c r="G132" s="6" t="s">
        <v>196</v>
      </c>
      <c r="H132" s="6" t="s">
        <v>196</v>
      </c>
      <c r="I132" s="6" t="s">
        <v>196</v>
      </c>
      <c r="J132" s="6" t="s">
        <v>196</v>
      </c>
      <c r="K132" s="6" t="s">
        <v>196</v>
      </c>
      <c r="L132" s="6" t="s">
        <v>196</v>
      </c>
      <c r="M132" s="6" t="s">
        <v>196</v>
      </c>
      <c r="N132" s="6" t="s">
        <v>196</v>
      </c>
      <c r="O132" s="6" t="s">
        <v>196</v>
      </c>
      <c r="P132" s="6" t="s">
        <v>196</v>
      </c>
      <c r="Q132" s="6" t="s">
        <v>196</v>
      </c>
      <c r="R132" s="6" t="s">
        <v>196</v>
      </c>
      <c r="S132" s="6" t="s">
        <v>196</v>
      </c>
      <c r="T132" s="6" t="s">
        <v>196</v>
      </c>
      <c r="U132" s="6" t="s">
        <v>196</v>
      </c>
      <c r="V132" s="6" t="s">
        <v>196</v>
      </c>
      <c r="W132" s="6" t="s">
        <v>196</v>
      </c>
      <c r="X132" s="6" t="s">
        <v>196</v>
      </c>
      <c r="Y132" s="6" t="s">
        <v>196</v>
      </c>
      <c r="Z132" s="6" t="s">
        <v>196</v>
      </c>
      <c r="AA132" s="6" t="s">
        <v>196</v>
      </c>
      <c r="AB132" s="6" t="s">
        <v>196</v>
      </c>
      <c r="AC132" s="6" t="s">
        <v>196</v>
      </c>
      <c r="AD132" s="6" t="s">
        <v>196</v>
      </c>
      <c r="AE132" s="6" t="s">
        <v>196</v>
      </c>
      <c r="AF132" s="6" t="s">
        <v>196</v>
      </c>
      <c r="AG132" s="6" t="s">
        <v>196</v>
      </c>
      <c r="AH132" s="6" t="s">
        <v>196</v>
      </c>
      <c r="AI132" s="6" t="s">
        <v>196</v>
      </c>
      <c r="AJ132" s="6" t="s">
        <v>196</v>
      </c>
      <c r="AK132" s="6" t="s">
        <v>196</v>
      </c>
      <c r="AL132" s="6" t="s">
        <v>196</v>
      </c>
      <c r="AM132" s="6" t="s">
        <v>196</v>
      </c>
      <c r="AN132" s="6" t="s">
        <v>196</v>
      </c>
      <c r="AO132" s="6" t="s">
        <v>196</v>
      </c>
      <c r="AP132" s="6" t="s">
        <v>196</v>
      </c>
      <c r="AQ132" s="6" t="s">
        <v>196</v>
      </c>
      <c r="AR132" s="6" t="s">
        <v>196</v>
      </c>
      <c r="AS132" s="6" t="s">
        <v>196</v>
      </c>
      <c r="AT132" s="35">
        <f>AT$17/12</f>
        <v>8333.3333333333339</v>
      </c>
      <c r="AU132" s="128">
        <v>8433.3333333333339</v>
      </c>
      <c r="AV132" s="128">
        <v>8534.5333333333328</v>
      </c>
      <c r="AW132" s="128">
        <v>8636.9477333333343</v>
      </c>
      <c r="AX132" s="128">
        <v>7866.5319955200002</v>
      </c>
      <c r="AY132" s="128">
        <v>7960.9303794662401</v>
      </c>
      <c r="CS132" s="195"/>
      <c r="CT132" s="195"/>
      <c r="CU132" s="195"/>
      <c r="CV132" s="195"/>
      <c r="CW132" s="195"/>
      <c r="CX132" s="195"/>
      <c r="CY132" s="195"/>
      <c r="CZ132" s="195"/>
      <c r="DA132" s="195"/>
      <c r="DB132" s="195"/>
      <c r="DC132" s="195"/>
      <c r="DD132" s="195"/>
      <c r="DE132" s="195"/>
      <c r="DF132" s="195"/>
      <c r="DG132" s="195"/>
      <c r="DH132" s="195"/>
      <c r="DI132" s="195"/>
      <c r="DJ132" s="195"/>
      <c r="DK132" s="195"/>
      <c r="DL132" s="195"/>
      <c r="DM132" s="195"/>
      <c r="DN132" s="195"/>
      <c r="DO132" s="195"/>
      <c r="DP132" s="195"/>
      <c r="DQ132" s="195"/>
      <c r="DR132" s="195"/>
      <c r="DS132" s="195"/>
      <c r="DT132" s="195"/>
      <c r="DU132" s="195"/>
      <c r="DV132" s="195"/>
      <c r="DW132" s="195"/>
      <c r="DX132" s="195"/>
      <c r="DY132" s="195"/>
      <c r="DZ132" s="195"/>
      <c r="EA132" s="195"/>
      <c r="EB132" s="195"/>
      <c r="EC132" s="195"/>
      <c r="ED132" s="195"/>
      <c r="EE132" s="195"/>
      <c r="EF132" s="195"/>
      <c r="EG132" s="195"/>
      <c r="EH132" s="195"/>
      <c r="EI132" s="195"/>
      <c r="EJ132" s="195"/>
      <c r="EK132" s="195"/>
      <c r="EL132" s="195"/>
      <c r="EM132" s="195"/>
      <c r="EN132" s="195"/>
      <c r="EO132" s="195"/>
      <c r="EP132" s="195"/>
      <c r="EQ132" s="195"/>
      <c r="ER132" s="195"/>
      <c r="ES132" s="195"/>
      <c r="ET132" s="195"/>
      <c r="EU132" s="195"/>
      <c r="EV132" s="195"/>
      <c r="EW132" s="195"/>
      <c r="EX132" s="195"/>
      <c r="EY132" s="195"/>
      <c r="EZ132" s="195"/>
      <c r="FA132" s="195"/>
      <c r="FB132" s="195"/>
      <c r="FC132" s="195"/>
      <c r="FD132" s="195"/>
      <c r="FE132" s="195"/>
      <c r="FF132" s="195"/>
      <c r="FG132" s="195"/>
      <c r="FH132" s="195"/>
      <c r="FI132" s="195"/>
      <c r="FJ132" s="195"/>
      <c r="FK132" s="195"/>
      <c r="FL132" s="195"/>
      <c r="FM132" s="195"/>
      <c r="FN132" s="195"/>
      <c r="FO132" s="195"/>
      <c r="FP132" s="195"/>
      <c r="FQ132" s="195"/>
      <c r="FR132" s="195"/>
      <c r="FS132" s="195"/>
      <c r="FT132" s="195"/>
      <c r="FU132" s="195"/>
      <c r="FV132" s="195"/>
      <c r="FW132" s="195"/>
      <c r="FX132" s="195"/>
      <c r="FY132" s="195"/>
      <c r="FZ132" s="195"/>
      <c r="GA132" s="195"/>
      <c r="GB132" s="195"/>
      <c r="GC132" s="195"/>
      <c r="GD132" s="195"/>
      <c r="GE132" s="195"/>
      <c r="GF132" s="195"/>
      <c r="GG132" s="195"/>
      <c r="GH132" s="195"/>
      <c r="GI132" s="195"/>
      <c r="GJ132" s="195"/>
      <c r="GK132" s="195"/>
      <c r="GL132" s="195"/>
      <c r="GM132" s="195"/>
      <c r="GN132" s="195"/>
      <c r="GO132" s="195"/>
      <c r="GP132" s="195"/>
      <c r="GQ132" s="195"/>
      <c r="GR132" s="195"/>
      <c r="GS132" s="195"/>
      <c r="GT132" s="195"/>
      <c r="GU132" s="195"/>
      <c r="GV132" s="195"/>
      <c r="GW132" s="195"/>
      <c r="GX132" s="195"/>
      <c r="GY132" s="195"/>
      <c r="GZ132" s="195"/>
      <c r="HA132" s="195"/>
      <c r="HB132" s="195"/>
      <c r="HC132" s="195"/>
      <c r="HD132" s="195"/>
      <c r="HE132" s="195"/>
      <c r="HF132" s="195"/>
      <c r="HG132" s="195"/>
      <c r="HH132" s="195"/>
      <c r="HI132" s="195"/>
      <c r="HJ132" s="195"/>
      <c r="HK132" s="195"/>
      <c r="HL132" s="195"/>
      <c r="HM132" s="195"/>
      <c r="HN132" s="195"/>
      <c r="HO132" s="195"/>
      <c r="HP132" s="195"/>
      <c r="HQ132" s="195"/>
      <c r="HR132" s="195"/>
      <c r="HS132" s="195"/>
      <c r="HT132" s="195"/>
      <c r="HU132" s="195"/>
      <c r="HV132" s="195"/>
      <c r="HW132" s="195"/>
      <c r="HX132" s="195"/>
      <c r="HY132" s="195"/>
      <c r="HZ132" s="195"/>
      <c r="IA132" s="195"/>
      <c r="IB132" s="195"/>
      <c r="IC132" s="195"/>
      <c r="ID132" s="195"/>
      <c r="IE132" s="195"/>
      <c r="IF132" s="195"/>
      <c r="IG132" s="195"/>
      <c r="IH132" s="195"/>
      <c r="II132" s="195"/>
      <c r="IJ132" s="195"/>
      <c r="IK132" s="195"/>
      <c r="IL132" s="195"/>
      <c r="IM132" s="195"/>
      <c r="IN132" s="195"/>
    </row>
    <row r="133" spans="2:248" x14ac:dyDescent="0.5">
      <c r="C133" s="8">
        <v>43708</v>
      </c>
      <c r="D133" s="6" t="s">
        <v>196</v>
      </c>
      <c r="E133" s="6" t="s">
        <v>196</v>
      </c>
      <c r="F133" s="6" t="s">
        <v>196</v>
      </c>
      <c r="G133" s="6" t="s">
        <v>196</v>
      </c>
      <c r="H133" s="6" t="s">
        <v>196</v>
      </c>
      <c r="I133" s="6" t="s">
        <v>196</v>
      </c>
      <c r="J133" s="6" t="s">
        <v>196</v>
      </c>
      <c r="K133" s="6" t="s">
        <v>196</v>
      </c>
      <c r="L133" s="6" t="s">
        <v>196</v>
      </c>
      <c r="M133" s="6" t="s">
        <v>196</v>
      </c>
      <c r="N133" s="6" t="s">
        <v>196</v>
      </c>
      <c r="O133" s="6" t="s">
        <v>196</v>
      </c>
      <c r="P133" s="6" t="s">
        <v>196</v>
      </c>
      <c r="Q133" s="6" t="s">
        <v>196</v>
      </c>
      <c r="R133" s="6" t="s">
        <v>196</v>
      </c>
      <c r="S133" s="6" t="s">
        <v>196</v>
      </c>
      <c r="T133" s="6" t="s">
        <v>196</v>
      </c>
      <c r="U133" s="6" t="s">
        <v>196</v>
      </c>
      <c r="V133" s="6" t="s">
        <v>196</v>
      </c>
      <c r="W133" s="6" t="s">
        <v>196</v>
      </c>
      <c r="X133" s="6" t="s">
        <v>196</v>
      </c>
      <c r="Y133" s="6" t="s">
        <v>196</v>
      </c>
      <c r="Z133" s="6" t="s">
        <v>196</v>
      </c>
      <c r="AA133" s="6" t="s">
        <v>196</v>
      </c>
      <c r="AB133" s="6" t="s">
        <v>196</v>
      </c>
      <c r="AC133" s="6" t="s">
        <v>196</v>
      </c>
      <c r="AD133" s="6" t="s">
        <v>196</v>
      </c>
      <c r="AE133" s="6" t="s">
        <v>196</v>
      </c>
      <c r="AF133" s="6" t="s">
        <v>196</v>
      </c>
      <c r="AG133" s="6" t="s">
        <v>196</v>
      </c>
      <c r="AH133" s="6" t="s">
        <v>196</v>
      </c>
      <c r="AI133" s="6" t="s">
        <v>196</v>
      </c>
      <c r="AJ133" s="6" t="s">
        <v>196</v>
      </c>
      <c r="AK133" s="6" t="s">
        <v>196</v>
      </c>
      <c r="AL133" s="6" t="s">
        <v>196</v>
      </c>
      <c r="AM133" s="6" t="s">
        <v>196</v>
      </c>
      <c r="AN133" s="6" t="s">
        <v>196</v>
      </c>
      <c r="AO133" s="6" t="s">
        <v>196</v>
      </c>
      <c r="AP133" s="6" t="s">
        <v>196</v>
      </c>
      <c r="AQ133" s="6" t="s">
        <v>196</v>
      </c>
      <c r="AR133" s="6" t="s">
        <v>196</v>
      </c>
      <c r="AS133" s="6" t="s">
        <v>196</v>
      </c>
      <c r="AT133" s="6" t="s">
        <v>196</v>
      </c>
      <c r="AU133" s="35">
        <f>AU$17/12</f>
        <v>9166.6666666666661</v>
      </c>
      <c r="AV133" s="128">
        <v>9276.6666666666661</v>
      </c>
      <c r="AW133" s="128">
        <v>9387.9866666666658</v>
      </c>
      <c r="AX133" s="128">
        <v>9500.6425066666652</v>
      </c>
      <c r="AY133" s="128">
        <v>8740.5911061333318</v>
      </c>
      <c r="CS133" s="195"/>
      <c r="CT133" s="195"/>
      <c r="CU133" s="195"/>
      <c r="CV133" s="195"/>
      <c r="CW133" s="195"/>
      <c r="CX133" s="195"/>
      <c r="CY133" s="195"/>
      <c r="CZ133" s="195"/>
      <c r="DA133" s="195"/>
      <c r="DB133" s="195"/>
      <c r="DC133" s="195"/>
      <c r="DD133" s="195"/>
      <c r="DE133" s="195"/>
      <c r="DF133" s="195"/>
      <c r="DG133" s="195"/>
      <c r="DH133" s="195"/>
      <c r="DI133" s="195"/>
      <c r="DJ133" s="195"/>
      <c r="DK133" s="195"/>
      <c r="DL133" s="195"/>
      <c r="DM133" s="195"/>
      <c r="DN133" s="195"/>
      <c r="DO133" s="195"/>
      <c r="DP133" s="195"/>
      <c r="DQ133" s="195"/>
      <c r="DR133" s="195"/>
      <c r="DS133" s="195"/>
      <c r="DT133" s="195"/>
      <c r="DU133" s="195"/>
      <c r="DV133" s="195"/>
      <c r="DW133" s="195"/>
      <c r="DX133" s="195"/>
      <c r="DY133" s="195"/>
      <c r="DZ133" s="195"/>
      <c r="EA133" s="195"/>
      <c r="EB133" s="195"/>
      <c r="EC133" s="195"/>
      <c r="ED133" s="195"/>
      <c r="EE133" s="195"/>
      <c r="EF133" s="195"/>
      <c r="EG133" s="195"/>
      <c r="EH133" s="195"/>
      <c r="EI133" s="195"/>
      <c r="EJ133" s="195"/>
      <c r="EK133" s="195"/>
      <c r="EL133" s="195"/>
      <c r="EM133" s="195"/>
      <c r="EN133" s="195"/>
      <c r="EO133" s="195"/>
      <c r="EP133" s="195"/>
      <c r="EQ133" s="195"/>
      <c r="ER133" s="195"/>
      <c r="ES133" s="195"/>
      <c r="ET133" s="195"/>
      <c r="EU133" s="195"/>
      <c r="EV133" s="195"/>
      <c r="EW133" s="195"/>
      <c r="EX133" s="195"/>
      <c r="EY133" s="195"/>
      <c r="EZ133" s="195"/>
      <c r="FA133" s="195"/>
      <c r="FB133" s="195"/>
      <c r="FC133" s="195"/>
      <c r="FD133" s="195"/>
      <c r="FE133" s="195"/>
      <c r="FF133" s="195"/>
      <c r="FG133" s="195"/>
      <c r="FH133" s="195"/>
      <c r="FI133" s="195"/>
      <c r="FJ133" s="195"/>
      <c r="FK133" s="195"/>
      <c r="FL133" s="195"/>
      <c r="FM133" s="195"/>
      <c r="FN133" s="195"/>
      <c r="FO133" s="195"/>
      <c r="FP133" s="195"/>
      <c r="FQ133" s="195"/>
      <c r="FR133" s="195"/>
      <c r="FS133" s="195"/>
      <c r="FT133" s="195"/>
      <c r="FU133" s="195"/>
      <c r="FV133" s="195"/>
      <c r="FW133" s="195"/>
      <c r="FX133" s="195"/>
      <c r="FY133" s="195"/>
      <c r="FZ133" s="195"/>
      <c r="GA133" s="195"/>
      <c r="GB133" s="195"/>
      <c r="GC133" s="195"/>
      <c r="GD133" s="195"/>
      <c r="GE133" s="195"/>
      <c r="GF133" s="195"/>
      <c r="GG133" s="195"/>
      <c r="GH133" s="195"/>
      <c r="GI133" s="195"/>
      <c r="GJ133" s="195"/>
      <c r="GK133" s="195"/>
      <c r="GL133" s="195"/>
      <c r="GM133" s="195"/>
      <c r="GN133" s="195"/>
      <c r="GO133" s="195"/>
      <c r="GP133" s="195"/>
      <c r="GQ133" s="195"/>
      <c r="GR133" s="195"/>
      <c r="GS133" s="195"/>
      <c r="GT133" s="195"/>
      <c r="GU133" s="195"/>
      <c r="GV133" s="195"/>
      <c r="GW133" s="195"/>
      <c r="GX133" s="195"/>
      <c r="GY133" s="195"/>
      <c r="GZ133" s="195"/>
      <c r="HA133" s="195"/>
      <c r="HB133" s="195"/>
      <c r="HC133" s="195"/>
      <c r="HD133" s="195"/>
      <c r="HE133" s="195"/>
      <c r="HF133" s="195"/>
      <c r="HG133" s="195"/>
      <c r="HH133" s="195"/>
      <c r="HI133" s="195"/>
      <c r="HJ133" s="195"/>
      <c r="HK133" s="195"/>
      <c r="HL133" s="195"/>
      <c r="HM133" s="195"/>
      <c r="HN133" s="195"/>
      <c r="HO133" s="195"/>
      <c r="HP133" s="195"/>
      <c r="HQ133" s="195"/>
      <c r="HR133" s="195"/>
      <c r="HS133" s="195"/>
      <c r="HT133" s="195"/>
      <c r="HU133" s="195"/>
      <c r="HV133" s="195"/>
      <c r="HW133" s="195"/>
      <c r="HX133" s="195"/>
      <c r="HY133" s="195"/>
      <c r="HZ133" s="195"/>
      <c r="IA133" s="195"/>
      <c r="IB133" s="195"/>
      <c r="IC133" s="195"/>
      <c r="ID133" s="195"/>
      <c r="IE133" s="195"/>
      <c r="IF133" s="195"/>
      <c r="IG133" s="195"/>
      <c r="IH133" s="195"/>
      <c r="II133" s="195"/>
      <c r="IJ133" s="195"/>
      <c r="IK133" s="195"/>
      <c r="IL133" s="195"/>
      <c r="IM133" s="195"/>
      <c r="IN133" s="195"/>
    </row>
    <row r="134" spans="2:248" x14ac:dyDescent="0.5">
      <c r="C134" s="8">
        <v>43738</v>
      </c>
      <c r="D134" s="6" t="s">
        <v>196</v>
      </c>
      <c r="E134" s="6" t="s">
        <v>196</v>
      </c>
      <c r="F134" s="6" t="s">
        <v>196</v>
      </c>
      <c r="G134" s="6" t="s">
        <v>196</v>
      </c>
      <c r="H134" s="6" t="s">
        <v>196</v>
      </c>
      <c r="I134" s="6" t="s">
        <v>196</v>
      </c>
      <c r="J134" s="6" t="s">
        <v>196</v>
      </c>
      <c r="K134" s="6" t="s">
        <v>196</v>
      </c>
      <c r="L134" s="6" t="s">
        <v>196</v>
      </c>
      <c r="M134" s="6" t="s">
        <v>196</v>
      </c>
      <c r="N134" s="6" t="s">
        <v>196</v>
      </c>
      <c r="O134" s="6" t="s">
        <v>196</v>
      </c>
      <c r="P134" s="6" t="s">
        <v>196</v>
      </c>
      <c r="Q134" s="6" t="s">
        <v>196</v>
      </c>
      <c r="R134" s="6" t="s">
        <v>196</v>
      </c>
      <c r="S134" s="6" t="s">
        <v>196</v>
      </c>
      <c r="T134" s="6" t="s">
        <v>196</v>
      </c>
      <c r="U134" s="6" t="s">
        <v>196</v>
      </c>
      <c r="V134" s="6" t="s">
        <v>196</v>
      </c>
      <c r="W134" s="6" t="s">
        <v>196</v>
      </c>
      <c r="X134" s="6" t="s">
        <v>196</v>
      </c>
      <c r="Y134" s="6" t="s">
        <v>196</v>
      </c>
      <c r="Z134" s="6" t="s">
        <v>196</v>
      </c>
      <c r="AA134" s="6" t="s">
        <v>196</v>
      </c>
      <c r="AB134" s="6" t="s">
        <v>196</v>
      </c>
      <c r="AC134" s="6" t="s">
        <v>196</v>
      </c>
      <c r="AD134" s="6" t="s">
        <v>196</v>
      </c>
      <c r="AE134" s="6" t="s">
        <v>196</v>
      </c>
      <c r="AF134" s="6" t="s">
        <v>196</v>
      </c>
      <c r="AG134" s="6" t="s">
        <v>196</v>
      </c>
      <c r="AH134" s="6" t="s">
        <v>196</v>
      </c>
      <c r="AI134" s="6" t="s">
        <v>196</v>
      </c>
      <c r="AJ134" s="6" t="s">
        <v>196</v>
      </c>
      <c r="AK134" s="6" t="s">
        <v>196</v>
      </c>
      <c r="AL134" s="6" t="s">
        <v>196</v>
      </c>
      <c r="AM134" s="6" t="s">
        <v>196</v>
      </c>
      <c r="AN134" s="6" t="s">
        <v>196</v>
      </c>
      <c r="AO134" s="6" t="s">
        <v>196</v>
      </c>
      <c r="AP134" s="6" t="s">
        <v>196</v>
      </c>
      <c r="AQ134" s="6" t="s">
        <v>196</v>
      </c>
      <c r="AR134" s="6" t="s">
        <v>196</v>
      </c>
      <c r="AS134" s="6" t="s">
        <v>196</v>
      </c>
      <c r="AT134" s="6" t="s">
        <v>196</v>
      </c>
      <c r="AU134" s="6" t="s">
        <v>196</v>
      </c>
      <c r="AV134" s="35">
        <f>AV$17/12</f>
        <v>10416.666666666666</v>
      </c>
      <c r="AW134" s="128">
        <v>10120</v>
      </c>
      <c r="AX134" s="128">
        <v>10241.44</v>
      </c>
      <c r="AY134" s="128">
        <v>10364.33728</v>
      </c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  <c r="DV134" s="195"/>
      <c r="DW134" s="195"/>
      <c r="DX134" s="195"/>
      <c r="DY134" s="195"/>
      <c r="DZ134" s="195"/>
      <c r="EA134" s="195"/>
      <c r="EB134" s="195"/>
      <c r="EC134" s="195"/>
      <c r="ED134" s="195"/>
      <c r="EE134" s="195"/>
      <c r="EF134" s="195"/>
      <c r="EG134" s="195"/>
      <c r="EH134" s="195"/>
      <c r="EI134" s="195"/>
      <c r="EJ134" s="195"/>
      <c r="EK134" s="195"/>
      <c r="EL134" s="195"/>
      <c r="EM134" s="195"/>
      <c r="EN134" s="195"/>
      <c r="EO134" s="195"/>
      <c r="EP134" s="195"/>
      <c r="EQ134" s="195"/>
      <c r="ER134" s="195"/>
      <c r="ES134" s="195"/>
      <c r="ET134" s="195"/>
      <c r="EU134" s="195"/>
      <c r="EV134" s="195"/>
      <c r="EW134" s="195"/>
      <c r="EX134" s="195"/>
      <c r="EY134" s="195"/>
      <c r="EZ134" s="195"/>
      <c r="FA134" s="195"/>
      <c r="FB134" s="195"/>
      <c r="FC134" s="195"/>
      <c r="FD134" s="195"/>
      <c r="FE134" s="195"/>
      <c r="FF134" s="195"/>
      <c r="FG134" s="195"/>
      <c r="FH134" s="195"/>
      <c r="FI134" s="195"/>
      <c r="FJ134" s="195"/>
      <c r="FK134" s="195"/>
      <c r="FL134" s="195"/>
      <c r="FM134" s="195"/>
      <c r="FN134" s="195"/>
      <c r="FO134" s="195"/>
      <c r="FP134" s="195"/>
      <c r="FQ134" s="195"/>
      <c r="FR134" s="195"/>
      <c r="FS134" s="195"/>
      <c r="FT134" s="195"/>
      <c r="FU134" s="195"/>
      <c r="FV134" s="195"/>
      <c r="FW134" s="195"/>
      <c r="FX134" s="195"/>
      <c r="FY134" s="195"/>
      <c r="FZ134" s="195"/>
      <c r="GA134" s="195"/>
      <c r="GB134" s="195"/>
      <c r="GC134" s="195"/>
      <c r="GD134" s="195"/>
      <c r="GE134" s="195"/>
      <c r="GF134" s="195"/>
      <c r="GG134" s="195"/>
      <c r="GH134" s="195"/>
      <c r="GI134" s="195"/>
      <c r="GJ134" s="195"/>
      <c r="GK134" s="195"/>
      <c r="GL134" s="195"/>
      <c r="GM134" s="195"/>
      <c r="GN134" s="195"/>
      <c r="GO134" s="195"/>
      <c r="GP134" s="195"/>
      <c r="GQ134" s="195"/>
      <c r="GR134" s="195"/>
      <c r="GS134" s="195"/>
      <c r="GT134" s="195"/>
      <c r="GU134" s="195"/>
      <c r="GV134" s="195"/>
      <c r="GW134" s="195"/>
      <c r="GX134" s="195"/>
      <c r="GY134" s="195"/>
      <c r="GZ134" s="195"/>
      <c r="HA134" s="195"/>
      <c r="HB134" s="195"/>
      <c r="HC134" s="195"/>
      <c r="HD134" s="195"/>
      <c r="HE134" s="195"/>
      <c r="HF134" s="195"/>
      <c r="HG134" s="195"/>
      <c r="HH134" s="195"/>
      <c r="HI134" s="195"/>
      <c r="HJ134" s="195"/>
      <c r="HK134" s="195"/>
      <c r="HL134" s="195"/>
      <c r="HM134" s="195"/>
      <c r="HN134" s="195"/>
      <c r="HO134" s="195"/>
      <c r="HP134" s="195"/>
      <c r="HQ134" s="195"/>
      <c r="HR134" s="195"/>
      <c r="HS134" s="195"/>
      <c r="HT134" s="195"/>
      <c r="HU134" s="195"/>
      <c r="HV134" s="195"/>
      <c r="HW134" s="195"/>
      <c r="HX134" s="195"/>
      <c r="HY134" s="195"/>
      <c r="HZ134" s="195"/>
      <c r="IA134" s="195"/>
      <c r="IB134" s="195"/>
      <c r="IC134" s="195"/>
      <c r="ID134" s="195"/>
      <c r="IE134" s="195"/>
      <c r="IF134" s="195"/>
      <c r="IG134" s="195"/>
      <c r="IH134" s="195"/>
      <c r="II134" s="195"/>
      <c r="IJ134" s="195"/>
      <c r="IK134" s="195"/>
      <c r="IL134" s="195"/>
      <c r="IM134" s="195"/>
      <c r="IN134" s="195"/>
    </row>
    <row r="135" spans="2:248" x14ac:dyDescent="0.5">
      <c r="C135" s="8">
        <v>43769</v>
      </c>
      <c r="D135" s="6" t="s">
        <v>196</v>
      </c>
      <c r="E135" s="6" t="s">
        <v>196</v>
      </c>
      <c r="F135" s="6" t="s">
        <v>196</v>
      </c>
      <c r="G135" s="6" t="s">
        <v>196</v>
      </c>
      <c r="H135" s="6" t="s">
        <v>196</v>
      </c>
      <c r="I135" s="6" t="s">
        <v>196</v>
      </c>
      <c r="J135" s="6" t="s">
        <v>196</v>
      </c>
      <c r="K135" s="6" t="s">
        <v>196</v>
      </c>
      <c r="L135" s="6" t="s">
        <v>196</v>
      </c>
      <c r="M135" s="6" t="s">
        <v>196</v>
      </c>
      <c r="N135" s="6" t="s">
        <v>196</v>
      </c>
      <c r="O135" s="6" t="s">
        <v>196</v>
      </c>
      <c r="P135" s="6" t="s">
        <v>196</v>
      </c>
      <c r="Q135" s="6" t="s">
        <v>196</v>
      </c>
      <c r="R135" s="6" t="s">
        <v>196</v>
      </c>
      <c r="S135" s="6" t="s">
        <v>196</v>
      </c>
      <c r="T135" s="6" t="s">
        <v>196</v>
      </c>
      <c r="U135" s="6" t="s">
        <v>196</v>
      </c>
      <c r="V135" s="6" t="s">
        <v>196</v>
      </c>
      <c r="W135" s="6" t="s">
        <v>196</v>
      </c>
      <c r="X135" s="6" t="s">
        <v>196</v>
      </c>
      <c r="Y135" s="6" t="s">
        <v>196</v>
      </c>
      <c r="Z135" s="6" t="s">
        <v>196</v>
      </c>
      <c r="AA135" s="6" t="s">
        <v>196</v>
      </c>
      <c r="AB135" s="6" t="s">
        <v>196</v>
      </c>
      <c r="AC135" s="6" t="s">
        <v>196</v>
      </c>
      <c r="AD135" s="6" t="s">
        <v>196</v>
      </c>
      <c r="AE135" s="6" t="s">
        <v>196</v>
      </c>
      <c r="AF135" s="6" t="s">
        <v>196</v>
      </c>
      <c r="AG135" s="6" t="s">
        <v>196</v>
      </c>
      <c r="AH135" s="6" t="s">
        <v>196</v>
      </c>
      <c r="AI135" s="6" t="s">
        <v>196</v>
      </c>
      <c r="AJ135" s="6" t="s">
        <v>196</v>
      </c>
      <c r="AK135" s="6" t="s">
        <v>196</v>
      </c>
      <c r="AL135" s="6" t="s">
        <v>196</v>
      </c>
      <c r="AM135" s="6" t="s">
        <v>196</v>
      </c>
      <c r="AN135" s="6" t="s">
        <v>196</v>
      </c>
      <c r="AO135" s="6" t="s">
        <v>196</v>
      </c>
      <c r="AP135" s="6" t="s">
        <v>196</v>
      </c>
      <c r="AQ135" s="6" t="s">
        <v>196</v>
      </c>
      <c r="AR135" s="6" t="s">
        <v>196</v>
      </c>
      <c r="AS135" s="6" t="s">
        <v>196</v>
      </c>
      <c r="AT135" s="6" t="s">
        <v>196</v>
      </c>
      <c r="AU135" s="6" t="s">
        <v>196</v>
      </c>
      <c r="AV135" s="6" t="s">
        <v>196</v>
      </c>
      <c r="AW135" s="35">
        <f>AW$17/12</f>
        <v>8750</v>
      </c>
      <c r="AX135" s="128">
        <v>8416.6666666666679</v>
      </c>
      <c r="AY135" s="128">
        <v>8500.8333333333339</v>
      </c>
      <c r="CS135" s="195"/>
      <c r="CT135" s="195"/>
      <c r="CU135" s="195"/>
      <c r="CV135" s="195"/>
      <c r="CW135" s="195"/>
      <c r="CX135" s="195"/>
      <c r="CY135" s="195"/>
      <c r="CZ135" s="195"/>
      <c r="DA135" s="195"/>
      <c r="DB135" s="195"/>
      <c r="DC135" s="195"/>
      <c r="DD135" s="195"/>
      <c r="DE135" s="195"/>
      <c r="DF135" s="195"/>
      <c r="DG135" s="195"/>
      <c r="DH135" s="195"/>
      <c r="DI135" s="195"/>
      <c r="DJ135" s="195"/>
      <c r="DK135" s="195"/>
      <c r="DL135" s="195"/>
      <c r="DM135" s="195"/>
      <c r="DN135" s="195"/>
      <c r="DO135" s="195"/>
      <c r="DP135" s="195"/>
      <c r="DQ135" s="195"/>
      <c r="DR135" s="195"/>
      <c r="DS135" s="195"/>
      <c r="DT135" s="195"/>
      <c r="DU135" s="195"/>
      <c r="DV135" s="195"/>
      <c r="DW135" s="195"/>
      <c r="DX135" s="195"/>
      <c r="DY135" s="195"/>
      <c r="DZ135" s="195"/>
      <c r="EA135" s="195"/>
      <c r="EB135" s="195"/>
      <c r="EC135" s="195"/>
      <c r="ED135" s="195"/>
      <c r="EE135" s="195"/>
      <c r="EF135" s="195"/>
      <c r="EG135" s="195"/>
      <c r="EH135" s="195"/>
      <c r="EI135" s="195"/>
      <c r="EJ135" s="195"/>
      <c r="EK135" s="195"/>
      <c r="EL135" s="195"/>
      <c r="EM135" s="195"/>
      <c r="EN135" s="195"/>
      <c r="EO135" s="195"/>
      <c r="EP135" s="195"/>
      <c r="EQ135" s="195"/>
      <c r="ER135" s="195"/>
      <c r="ES135" s="195"/>
      <c r="ET135" s="195"/>
      <c r="EU135" s="195"/>
      <c r="EV135" s="195"/>
      <c r="EW135" s="195"/>
      <c r="EX135" s="195"/>
      <c r="EY135" s="195"/>
      <c r="EZ135" s="195"/>
      <c r="FA135" s="195"/>
      <c r="FB135" s="195"/>
      <c r="FC135" s="195"/>
      <c r="FD135" s="195"/>
      <c r="FE135" s="195"/>
      <c r="FF135" s="195"/>
      <c r="FG135" s="195"/>
      <c r="FH135" s="195"/>
      <c r="FI135" s="195"/>
      <c r="FJ135" s="195"/>
      <c r="FK135" s="195"/>
      <c r="FL135" s="195"/>
      <c r="FM135" s="195"/>
      <c r="FN135" s="195"/>
      <c r="FO135" s="195"/>
      <c r="FP135" s="195"/>
      <c r="FQ135" s="195"/>
      <c r="FR135" s="195"/>
      <c r="FS135" s="195"/>
      <c r="FT135" s="195"/>
      <c r="FU135" s="195"/>
      <c r="FV135" s="195"/>
      <c r="FW135" s="195"/>
      <c r="FX135" s="195"/>
      <c r="FY135" s="195"/>
      <c r="FZ135" s="195"/>
      <c r="GA135" s="195"/>
      <c r="GB135" s="195"/>
      <c r="GC135" s="195"/>
      <c r="GD135" s="195"/>
      <c r="GE135" s="195"/>
      <c r="GF135" s="195"/>
      <c r="GG135" s="195"/>
      <c r="GH135" s="195"/>
      <c r="GI135" s="195"/>
      <c r="GJ135" s="195"/>
      <c r="GK135" s="195"/>
      <c r="GL135" s="195"/>
      <c r="GM135" s="195"/>
      <c r="GN135" s="195"/>
      <c r="GO135" s="195"/>
      <c r="GP135" s="195"/>
      <c r="GQ135" s="195"/>
      <c r="GR135" s="195"/>
      <c r="GS135" s="195"/>
      <c r="GT135" s="195"/>
      <c r="GU135" s="195"/>
      <c r="GV135" s="195"/>
      <c r="GW135" s="195"/>
      <c r="GX135" s="195"/>
      <c r="GY135" s="195"/>
      <c r="GZ135" s="195"/>
      <c r="HA135" s="195"/>
      <c r="HB135" s="195"/>
      <c r="HC135" s="195"/>
      <c r="HD135" s="195"/>
      <c r="HE135" s="195"/>
      <c r="HF135" s="195"/>
      <c r="HG135" s="195"/>
      <c r="HH135" s="195"/>
      <c r="HI135" s="195"/>
      <c r="HJ135" s="195"/>
      <c r="HK135" s="195"/>
      <c r="HL135" s="195"/>
      <c r="HM135" s="195"/>
      <c r="HN135" s="195"/>
      <c r="HO135" s="195"/>
      <c r="HP135" s="195"/>
      <c r="HQ135" s="195"/>
      <c r="HR135" s="195"/>
      <c r="HS135" s="195"/>
      <c r="HT135" s="195"/>
      <c r="HU135" s="195"/>
      <c r="HV135" s="195"/>
      <c r="HW135" s="195"/>
      <c r="HX135" s="195"/>
      <c r="HY135" s="195"/>
      <c r="HZ135" s="195"/>
      <c r="IA135" s="195"/>
      <c r="IB135" s="195"/>
      <c r="IC135" s="195"/>
      <c r="ID135" s="195"/>
      <c r="IE135" s="195"/>
      <c r="IF135" s="195"/>
      <c r="IG135" s="195"/>
      <c r="IH135" s="195"/>
      <c r="II135" s="195"/>
      <c r="IJ135" s="195"/>
      <c r="IK135" s="195"/>
      <c r="IL135" s="195"/>
      <c r="IM135" s="195"/>
      <c r="IN135" s="195"/>
    </row>
    <row r="136" spans="2:248" x14ac:dyDescent="0.5">
      <c r="C136" s="8">
        <v>43799</v>
      </c>
      <c r="D136" s="6" t="s">
        <v>196</v>
      </c>
      <c r="E136" s="6" t="s">
        <v>196</v>
      </c>
      <c r="F136" s="6" t="s">
        <v>196</v>
      </c>
      <c r="G136" s="6" t="s">
        <v>196</v>
      </c>
      <c r="H136" s="6" t="s">
        <v>196</v>
      </c>
      <c r="I136" s="6" t="s">
        <v>196</v>
      </c>
      <c r="J136" s="6" t="s">
        <v>196</v>
      </c>
      <c r="K136" s="6" t="s">
        <v>196</v>
      </c>
      <c r="L136" s="6" t="s">
        <v>196</v>
      </c>
      <c r="M136" s="6" t="s">
        <v>196</v>
      </c>
      <c r="N136" s="6" t="s">
        <v>196</v>
      </c>
      <c r="O136" s="6" t="s">
        <v>196</v>
      </c>
      <c r="P136" s="6" t="s">
        <v>196</v>
      </c>
      <c r="Q136" s="6" t="s">
        <v>196</v>
      </c>
      <c r="R136" s="6" t="s">
        <v>196</v>
      </c>
      <c r="S136" s="6" t="s">
        <v>196</v>
      </c>
      <c r="T136" s="6" t="s">
        <v>196</v>
      </c>
      <c r="U136" s="6" t="s">
        <v>196</v>
      </c>
      <c r="V136" s="6" t="s">
        <v>196</v>
      </c>
      <c r="W136" s="6" t="s">
        <v>196</v>
      </c>
      <c r="X136" s="6" t="s">
        <v>196</v>
      </c>
      <c r="Y136" s="6" t="s">
        <v>196</v>
      </c>
      <c r="Z136" s="6" t="s">
        <v>196</v>
      </c>
      <c r="AA136" s="6" t="s">
        <v>196</v>
      </c>
      <c r="AB136" s="6" t="s">
        <v>196</v>
      </c>
      <c r="AC136" s="6" t="s">
        <v>196</v>
      </c>
      <c r="AD136" s="6" t="s">
        <v>196</v>
      </c>
      <c r="AE136" s="6" t="s">
        <v>196</v>
      </c>
      <c r="AF136" s="6" t="s">
        <v>196</v>
      </c>
      <c r="AG136" s="6" t="s">
        <v>196</v>
      </c>
      <c r="AH136" s="6" t="s">
        <v>196</v>
      </c>
      <c r="AI136" s="6" t="s">
        <v>196</v>
      </c>
      <c r="AJ136" s="6" t="s">
        <v>196</v>
      </c>
      <c r="AK136" s="6" t="s">
        <v>196</v>
      </c>
      <c r="AL136" s="6" t="s">
        <v>196</v>
      </c>
      <c r="AM136" s="6" t="s">
        <v>196</v>
      </c>
      <c r="AN136" s="6" t="s">
        <v>196</v>
      </c>
      <c r="AO136" s="6" t="s">
        <v>196</v>
      </c>
      <c r="AP136" s="6" t="s">
        <v>196</v>
      </c>
      <c r="AQ136" s="6" t="s">
        <v>196</v>
      </c>
      <c r="AR136" s="6" t="s">
        <v>196</v>
      </c>
      <c r="AS136" s="6" t="s">
        <v>196</v>
      </c>
      <c r="AT136" s="6" t="s">
        <v>196</v>
      </c>
      <c r="AU136" s="6" t="s">
        <v>196</v>
      </c>
      <c r="AV136" s="6" t="s">
        <v>196</v>
      </c>
      <c r="AW136" s="6" t="s">
        <v>196</v>
      </c>
      <c r="AX136" s="35">
        <f>AX$17/12</f>
        <v>11250</v>
      </c>
      <c r="AY136" s="128">
        <v>10941.666666666668</v>
      </c>
      <c r="CS136" s="195"/>
      <c r="CT136" s="195"/>
      <c r="CU136" s="195"/>
      <c r="CV136" s="195"/>
      <c r="CW136" s="195"/>
      <c r="CX136" s="195"/>
      <c r="CY136" s="195"/>
      <c r="CZ136" s="195"/>
      <c r="DA136" s="195"/>
      <c r="DB136" s="195"/>
      <c r="DC136" s="195"/>
      <c r="DD136" s="195"/>
      <c r="DE136" s="195"/>
      <c r="DF136" s="195"/>
      <c r="DG136" s="195"/>
      <c r="DH136" s="195"/>
      <c r="DI136" s="195"/>
      <c r="DJ136" s="195"/>
      <c r="DK136" s="195"/>
      <c r="DL136" s="195"/>
      <c r="DM136" s="195"/>
      <c r="DN136" s="195"/>
      <c r="DO136" s="195"/>
      <c r="DP136" s="195"/>
      <c r="DQ136" s="195"/>
      <c r="DR136" s="195"/>
      <c r="DS136" s="195"/>
      <c r="DT136" s="195"/>
      <c r="DU136" s="195"/>
      <c r="DV136" s="195"/>
      <c r="DW136" s="195"/>
      <c r="DX136" s="195"/>
      <c r="DY136" s="195"/>
      <c r="DZ136" s="195"/>
      <c r="EA136" s="195"/>
      <c r="EB136" s="195"/>
      <c r="EC136" s="195"/>
      <c r="ED136" s="195"/>
      <c r="EE136" s="195"/>
      <c r="EF136" s="195"/>
      <c r="EG136" s="195"/>
      <c r="EH136" s="195"/>
      <c r="EI136" s="195"/>
      <c r="EJ136" s="195"/>
      <c r="EK136" s="195"/>
      <c r="EL136" s="195"/>
      <c r="EM136" s="195"/>
      <c r="EN136" s="195"/>
      <c r="EO136" s="195"/>
      <c r="EP136" s="195"/>
      <c r="EQ136" s="195"/>
      <c r="ER136" s="195"/>
      <c r="ES136" s="195"/>
      <c r="ET136" s="195"/>
      <c r="EU136" s="195"/>
      <c r="EV136" s="195"/>
      <c r="EW136" s="195"/>
      <c r="EX136" s="195"/>
      <c r="EY136" s="195"/>
      <c r="EZ136" s="195"/>
      <c r="FA136" s="195"/>
      <c r="FB136" s="195"/>
      <c r="FC136" s="195"/>
      <c r="FD136" s="195"/>
      <c r="FE136" s="195"/>
      <c r="FF136" s="195"/>
      <c r="FG136" s="195"/>
      <c r="FH136" s="195"/>
      <c r="FI136" s="195"/>
      <c r="FJ136" s="195"/>
      <c r="FK136" s="195"/>
      <c r="FL136" s="195"/>
      <c r="FM136" s="195"/>
      <c r="FN136" s="195"/>
      <c r="FO136" s="195"/>
      <c r="FP136" s="195"/>
      <c r="FQ136" s="195"/>
      <c r="FR136" s="195"/>
      <c r="FS136" s="195"/>
      <c r="FT136" s="195"/>
      <c r="FU136" s="195"/>
      <c r="FV136" s="195"/>
      <c r="FW136" s="195"/>
      <c r="FX136" s="195"/>
      <c r="FY136" s="195"/>
      <c r="FZ136" s="195"/>
      <c r="GA136" s="195"/>
      <c r="GB136" s="195"/>
      <c r="GC136" s="195"/>
      <c r="GD136" s="195"/>
      <c r="GE136" s="195"/>
      <c r="GF136" s="195"/>
      <c r="GG136" s="195"/>
      <c r="GH136" s="195"/>
      <c r="GI136" s="195"/>
      <c r="GJ136" s="195"/>
      <c r="GK136" s="195"/>
      <c r="GL136" s="195"/>
      <c r="GM136" s="195"/>
      <c r="GN136" s="195"/>
      <c r="GO136" s="195"/>
      <c r="GP136" s="195"/>
      <c r="GQ136" s="195"/>
      <c r="GR136" s="195"/>
      <c r="GS136" s="195"/>
      <c r="GT136" s="195"/>
      <c r="GU136" s="195"/>
      <c r="GV136" s="195"/>
      <c r="GW136" s="195"/>
      <c r="GX136" s="195"/>
      <c r="GY136" s="195"/>
      <c r="GZ136" s="195"/>
      <c r="HA136" s="195"/>
      <c r="HB136" s="195"/>
      <c r="HC136" s="195"/>
      <c r="HD136" s="195"/>
      <c r="HE136" s="195"/>
      <c r="HF136" s="195"/>
      <c r="HG136" s="195"/>
      <c r="HH136" s="195"/>
      <c r="HI136" s="195"/>
      <c r="HJ136" s="195"/>
      <c r="HK136" s="195"/>
      <c r="HL136" s="195"/>
      <c r="HM136" s="195"/>
      <c r="HN136" s="195"/>
      <c r="HO136" s="195"/>
      <c r="HP136" s="195"/>
      <c r="HQ136" s="195"/>
      <c r="HR136" s="195"/>
      <c r="HS136" s="195"/>
      <c r="HT136" s="195"/>
      <c r="HU136" s="195"/>
      <c r="HV136" s="195"/>
      <c r="HW136" s="195"/>
      <c r="HX136" s="195"/>
      <c r="HY136" s="195"/>
      <c r="HZ136" s="195"/>
      <c r="IA136" s="195"/>
      <c r="IB136" s="195"/>
      <c r="IC136" s="195"/>
      <c r="ID136" s="195"/>
      <c r="IE136" s="195"/>
      <c r="IF136" s="195"/>
      <c r="IG136" s="195"/>
      <c r="IH136" s="195"/>
      <c r="II136" s="195"/>
      <c r="IJ136" s="195"/>
      <c r="IK136" s="195"/>
      <c r="IL136" s="195"/>
      <c r="IM136" s="195"/>
      <c r="IN136" s="195"/>
    </row>
    <row r="137" spans="2:248" x14ac:dyDescent="0.5">
      <c r="C137" s="8">
        <v>43830</v>
      </c>
      <c r="D137" s="6" t="s">
        <v>196</v>
      </c>
      <c r="E137" s="6" t="s">
        <v>196</v>
      </c>
      <c r="F137" s="6" t="s">
        <v>196</v>
      </c>
      <c r="G137" s="6" t="s">
        <v>196</v>
      </c>
      <c r="H137" s="6" t="s">
        <v>196</v>
      </c>
      <c r="I137" s="6" t="s">
        <v>196</v>
      </c>
      <c r="J137" s="6" t="s">
        <v>196</v>
      </c>
      <c r="K137" s="6" t="s">
        <v>196</v>
      </c>
      <c r="L137" s="6" t="s">
        <v>196</v>
      </c>
      <c r="M137" s="6" t="s">
        <v>196</v>
      </c>
      <c r="N137" s="6" t="s">
        <v>196</v>
      </c>
      <c r="O137" s="6" t="s">
        <v>196</v>
      </c>
      <c r="P137" s="6" t="s">
        <v>196</v>
      </c>
      <c r="Q137" s="6" t="s">
        <v>196</v>
      </c>
      <c r="R137" s="6" t="s">
        <v>196</v>
      </c>
      <c r="S137" s="6" t="s">
        <v>196</v>
      </c>
      <c r="T137" s="6" t="s">
        <v>196</v>
      </c>
      <c r="U137" s="6" t="s">
        <v>196</v>
      </c>
      <c r="V137" s="6" t="s">
        <v>196</v>
      </c>
      <c r="W137" s="6" t="s">
        <v>196</v>
      </c>
      <c r="X137" s="6" t="s">
        <v>196</v>
      </c>
      <c r="Y137" s="6" t="s">
        <v>196</v>
      </c>
      <c r="Z137" s="6" t="s">
        <v>196</v>
      </c>
      <c r="AA137" s="6" t="s">
        <v>196</v>
      </c>
      <c r="AB137" s="6" t="s">
        <v>196</v>
      </c>
      <c r="AC137" s="6" t="s">
        <v>196</v>
      </c>
      <c r="AD137" s="6" t="s">
        <v>196</v>
      </c>
      <c r="AE137" s="6" t="s">
        <v>196</v>
      </c>
      <c r="AF137" s="6" t="s">
        <v>196</v>
      </c>
      <c r="AG137" s="6" t="s">
        <v>196</v>
      </c>
      <c r="AH137" s="6" t="s">
        <v>196</v>
      </c>
      <c r="AI137" s="6" t="s">
        <v>196</v>
      </c>
      <c r="AJ137" s="6" t="s">
        <v>196</v>
      </c>
      <c r="AK137" s="6" t="s">
        <v>196</v>
      </c>
      <c r="AL137" s="6" t="s">
        <v>196</v>
      </c>
      <c r="AM137" s="6" t="s">
        <v>196</v>
      </c>
      <c r="AN137" s="6" t="s">
        <v>196</v>
      </c>
      <c r="AO137" s="6" t="s">
        <v>196</v>
      </c>
      <c r="AP137" s="6" t="s">
        <v>196</v>
      </c>
      <c r="AQ137" s="6" t="s">
        <v>196</v>
      </c>
      <c r="AR137" s="6" t="s">
        <v>196</v>
      </c>
      <c r="AS137" s="6" t="s">
        <v>196</v>
      </c>
      <c r="AT137" s="6" t="s">
        <v>196</v>
      </c>
      <c r="AU137" s="6" t="s">
        <v>196</v>
      </c>
      <c r="AV137" s="6" t="s">
        <v>196</v>
      </c>
      <c r="AW137" s="6" t="s">
        <v>196</v>
      </c>
      <c r="AX137" s="6" t="s">
        <v>196</v>
      </c>
      <c r="AY137" s="35">
        <f>AY$17/12</f>
        <v>11333.333333333334</v>
      </c>
      <c r="CS137" s="195"/>
      <c r="CT137" s="195"/>
      <c r="CU137" s="195"/>
      <c r="CV137" s="195"/>
      <c r="CW137" s="195"/>
      <c r="CX137" s="195"/>
      <c r="CY137" s="195"/>
      <c r="CZ137" s="195"/>
      <c r="DA137" s="195"/>
      <c r="DB137" s="195"/>
      <c r="DC137" s="195"/>
      <c r="DD137" s="195"/>
      <c r="DE137" s="195"/>
      <c r="DF137" s="195"/>
      <c r="DG137" s="195"/>
      <c r="DH137" s="195"/>
      <c r="DI137" s="195"/>
      <c r="DJ137" s="195"/>
      <c r="DK137" s="195"/>
      <c r="DL137" s="195"/>
      <c r="DM137" s="195"/>
      <c r="DN137" s="195"/>
      <c r="DO137" s="195"/>
      <c r="DP137" s="195"/>
      <c r="DQ137" s="195"/>
      <c r="DR137" s="195"/>
      <c r="DS137" s="195"/>
      <c r="DT137" s="195"/>
      <c r="DU137" s="195"/>
      <c r="DV137" s="195"/>
      <c r="DW137" s="195"/>
      <c r="DX137" s="195"/>
      <c r="DY137" s="195"/>
      <c r="DZ137" s="195"/>
      <c r="EA137" s="195"/>
      <c r="EB137" s="195"/>
      <c r="EC137" s="195"/>
      <c r="ED137" s="195"/>
      <c r="EE137" s="195"/>
      <c r="EF137" s="195"/>
      <c r="EG137" s="195"/>
      <c r="EH137" s="195"/>
      <c r="EI137" s="195"/>
      <c r="EJ137" s="195"/>
      <c r="EK137" s="195"/>
      <c r="EL137" s="195"/>
      <c r="EM137" s="195"/>
      <c r="EN137" s="195"/>
      <c r="EO137" s="195"/>
      <c r="EP137" s="195"/>
      <c r="EQ137" s="195"/>
      <c r="ER137" s="195"/>
      <c r="ES137" s="195"/>
      <c r="ET137" s="195"/>
      <c r="EU137" s="195"/>
      <c r="EV137" s="195"/>
      <c r="EW137" s="195"/>
      <c r="EX137" s="195"/>
      <c r="EY137" s="195"/>
      <c r="EZ137" s="195"/>
      <c r="FA137" s="195"/>
      <c r="FB137" s="195"/>
      <c r="FC137" s="195"/>
      <c r="FD137" s="195"/>
      <c r="FE137" s="195"/>
      <c r="FF137" s="195"/>
      <c r="FG137" s="195"/>
      <c r="FH137" s="195"/>
      <c r="FI137" s="195"/>
      <c r="FJ137" s="195"/>
      <c r="FK137" s="195"/>
      <c r="FL137" s="195"/>
      <c r="FM137" s="195"/>
      <c r="FN137" s="195"/>
      <c r="FO137" s="195"/>
      <c r="FP137" s="195"/>
      <c r="FQ137" s="195"/>
      <c r="FR137" s="195"/>
      <c r="FS137" s="195"/>
      <c r="FT137" s="195"/>
      <c r="FU137" s="195"/>
      <c r="FV137" s="195"/>
      <c r="FW137" s="195"/>
      <c r="FX137" s="195"/>
      <c r="FY137" s="195"/>
      <c r="FZ137" s="195"/>
      <c r="GA137" s="195"/>
      <c r="GB137" s="195"/>
      <c r="GC137" s="195"/>
      <c r="GD137" s="195"/>
      <c r="GE137" s="195"/>
      <c r="GF137" s="195"/>
      <c r="GG137" s="195"/>
      <c r="GH137" s="195"/>
      <c r="GI137" s="195"/>
      <c r="GJ137" s="195"/>
      <c r="GK137" s="195"/>
      <c r="GL137" s="195"/>
      <c r="GM137" s="195"/>
      <c r="GN137" s="195"/>
      <c r="GO137" s="195"/>
      <c r="GP137" s="195"/>
      <c r="GQ137" s="195"/>
      <c r="GR137" s="195"/>
      <c r="GS137" s="195"/>
      <c r="GT137" s="195"/>
      <c r="GU137" s="195"/>
      <c r="GV137" s="195"/>
      <c r="GW137" s="195"/>
      <c r="GX137" s="195"/>
      <c r="GY137" s="195"/>
      <c r="GZ137" s="195"/>
      <c r="HA137" s="195"/>
      <c r="HB137" s="195"/>
      <c r="HC137" s="195"/>
      <c r="HD137" s="195"/>
      <c r="HE137" s="195"/>
      <c r="HF137" s="195"/>
      <c r="HG137" s="195"/>
      <c r="HH137" s="195"/>
      <c r="HI137" s="195"/>
      <c r="HJ137" s="195"/>
      <c r="HK137" s="195"/>
      <c r="HL137" s="195"/>
      <c r="HM137" s="195"/>
      <c r="HN137" s="195"/>
      <c r="HO137" s="195"/>
      <c r="HP137" s="195"/>
      <c r="HQ137" s="195"/>
      <c r="HR137" s="195"/>
      <c r="HS137" s="195"/>
      <c r="HT137" s="195"/>
      <c r="HU137" s="195"/>
      <c r="HV137" s="195"/>
      <c r="HW137" s="195"/>
      <c r="HX137" s="195"/>
      <c r="HY137" s="195"/>
      <c r="HZ137" s="195"/>
      <c r="IA137" s="195"/>
      <c r="IB137" s="195"/>
      <c r="IC137" s="195"/>
      <c r="ID137" s="195"/>
      <c r="IE137" s="195"/>
      <c r="IF137" s="195"/>
      <c r="IG137" s="195"/>
      <c r="IH137" s="195"/>
      <c r="II137" s="195"/>
      <c r="IJ137" s="195"/>
      <c r="IK137" s="195"/>
      <c r="IL137" s="195"/>
      <c r="IM137" s="195"/>
      <c r="IN137" s="195"/>
    </row>
    <row r="138" spans="2:248" x14ac:dyDescent="0.5">
      <c r="CS138" s="195"/>
      <c r="CT138" s="195"/>
      <c r="CU138" s="195"/>
      <c r="CV138" s="195"/>
      <c r="CW138" s="195"/>
      <c r="CX138" s="195"/>
      <c r="CY138" s="195"/>
      <c r="CZ138" s="195"/>
      <c r="DA138" s="195"/>
      <c r="DB138" s="195"/>
      <c r="DC138" s="195"/>
      <c r="DD138" s="195"/>
      <c r="DE138" s="195"/>
      <c r="DF138" s="195"/>
      <c r="DG138" s="195"/>
      <c r="DH138" s="195"/>
      <c r="DI138" s="195"/>
      <c r="DJ138" s="195"/>
      <c r="DK138" s="195"/>
      <c r="DL138" s="195"/>
      <c r="DM138" s="195"/>
      <c r="DN138" s="195"/>
      <c r="DO138" s="195"/>
      <c r="DP138" s="195"/>
      <c r="DQ138" s="195"/>
      <c r="DR138" s="195"/>
      <c r="DS138" s="195"/>
      <c r="DT138" s="195"/>
      <c r="DU138" s="195"/>
      <c r="DV138" s="195"/>
      <c r="DW138" s="195"/>
      <c r="DX138" s="195"/>
      <c r="DY138" s="195"/>
      <c r="DZ138" s="195"/>
      <c r="EA138" s="195"/>
      <c r="EB138" s="195"/>
      <c r="EC138" s="195"/>
      <c r="ED138" s="195"/>
      <c r="EE138" s="195"/>
      <c r="EF138" s="195"/>
      <c r="EG138" s="195"/>
      <c r="EH138" s="195"/>
      <c r="EI138" s="195"/>
      <c r="EJ138" s="195"/>
      <c r="EK138" s="195"/>
      <c r="EL138" s="195"/>
      <c r="EM138" s="195"/>
      <c r="EN138" s="195"/>
      <c r="EO138" s="195"/>
      <c r="EP138" s="195"/>
      <c r="EQ138" s="195"/>
      <c r="ER138" s="195"/>
      <c r="ES138" s="195"/>
      <c r="ET138" s="195"/>
      <c r="EU138" s="195"/>
      <c r="EV138" s="195"/>
      <c r="EW138" s="195"/>
      <c r="EX138" s="195"/>
      <c r="EY138" s="195"/>
      <c r="EZ138" s="195"/>
      <c r="FA138" s="195"/>
      <c r="FB138" s="195"/>
      <c r="FC138" s="195"/>
      <c r="FD138" s="195"/>
      <c r="FE138" s="195"/>
      <c r="FF138" s="195"/>
      <c r="FG138" s="195"/>
      <c r="FH138" s="195"/>
      <c r="FI138" s="195"/>
      <c r="FJ138" s="195"/>
      <c r="FK138" s="195"/>
      <c r="FL138" s="195"/>
      <c r="FM138" s="195"/>
      <c r="FN138" s="195"/>
      <c r="FO138" s="195"/>
      <c r="FP138" s="195"/>
      <c r="FQ138" s="195"/>
      <c r="FR138" s="195"/>
      <c r="FS138" s="195"/>
      <c r="FT138" s="195"/>
      <c r="FU138" s="195"/>
      <c r="FV138" s="195"/>
      <c r="FW138" s="195"/>
      <c r="FX138" s="195"/>
      <c r="FY138" s="195"/>
      <c r="FZ138" s="195"/>
      <c r="GA138" s="195"/>
      <c r="GB138" s="195"/>
      <c r="GC138" s="195"/>
      <c r="GD138" s="195"/>
      <c r="GE138" s="195"/>
      <c r="GF138" s="195"/>
      <c r="GG138" s="195"/>
      <c r="GH138" s="195"/>
      <c r="GI138" s="195"/>
      <c r="GJ138" s="195"/>
      <c r="GK138" s="195"/>
      <c r="GL138" s="195"/>
      <c r="GM138" s="195"/>
      <c r="GN138" s="195"/>
      <c r="GO138" s="195"/>
      <c r="GP138" s="195"/>
      <c r="GQ138" s="195"/>
      <c r="GR138" s="195"/>
      <c r="GS138" s="195"/>
      <c r="GT138" s="195"/>
      <c r="GU138" s="195"/>
      <c r="GV138" s="195"/>
      <c r="GW138" s="195"/>
      <c r="GX138" s="195"/>
      <c r="GY138" s="195"/>
      <c r="GZ138" s="195"/>
      <c r="HA138" s="195"/>
      <c r="HB138" s="195"/>
      <c r="HC138" s="195"/>
      <c r="HD138" s="195"/>
      <c r="HE138" s="195"/>
      <c r="HF138" s="195"/>
      <c r="HG138" s="195"/>
      <c r="HH138" s="195"/>
      <c r="HI138" s="195"/>
      <c r="HJ138" s="195"/>
      <c r="HK138" s="195"/>
      <c r="HL138" s="195"/>
      <c r="HM138" s="195"/>
      <c r="HN138" s="195"/>
      <c r="HO138" s="195"/>
      <c r="HP138" s="195"/>
      <c r="HQ138" s="195"/>
      <c r="HR138" s="195"/>
      <c r="HS138" s="195"/>
      <c r="HT138" s="195"/>
      <c r="HU138" s="195"/>
      <c r="HV138" s="195"/>
      <c r="HW138" s="195"/>
      <c r="HX138" s="195"/>
      <c r="HY138" s="195"/>
      <c r="HZ138" s="195"/>
      <c r="IA138" s="195"/>
      <c r="IB138" s="195"/>
      <c r="IC138" s="195"/>
      <c r="ID138" s="195"/>
      <c r="IE138" s="195"/>
      <c r="IF138" s="195"/>
      <c r="IG138" s="195"/>
      <c r="IH138" s="195"/>
      <c r="II138" s="195"/>
      <c r="IJ138" s="195"/>
      <c r="IK138" s="195"/>
      <c r="IL138" s="195"/>
      <c r="IM138" s="195"/>
      <c r="IN138" s="195"/>
    </row>
    <row r="139" spans="2:248" x14ac:dyDescent="0.5">
      <c r="C139" s="1" t="s">
        <v>143</v>
      </c>
      <c r="D139" s="6">
        <f t="shared" ref="D139:AY139" si="7">SUM(D90:D137)</f>
        <v>250</v>
      </c>
      <c r="E139" s="6">
        <f t="shared" si="7"/>
        <v>580.83333333333326</v>
      </c>
      <c r="F139" s="6">
        <f t="shared" si="7"/>
        <v>1575.0250000000001</v>
      </c>
      <c r="G139" s="6">
        <f t="shared" si="7"/>
        <v>2809.27475</v>
      </c>
      <c r="H139" s="6">
        <f t="shared" si="7"/>
        <v>5281.1820024999997</v>
      </c>
      <c r="I139" s="6">
        <f t="shared" si="7"/>
        <v>6318.2708474749998</v>
      </c>
      <c r="J139" s="6">
        <f t="shared" si="7"/>
        <v>7184.8894690002498</v>
      </c>
      <c r="K139" s="6">
        <f t="shared" si="7"/>
        <v>7962.7922368102472</v>
      </c>
      <c r="L139" s="6">
        <f t="shared" si="7"/>
        <v>8357.6676394421447</v>
      </c>
      <c r="M139" s="6">
        <f t="shared" si="7"/>
        <v>9161.5926255477243</v>
      </c>
      <c r="N139" s="6">
        <f t="shared" si="7"/>
        <v>9675.1492969829396</v>
      </c>
      <c r="O139" s="6">
        <f t="shared" si="7"/>
        <v>9947.45447994592</v>
      </c>
      <c r="P139" s="6">
        <f t="shared" si="7"/>
        <v>10557.983034400972</v>
      </c>
      <c r="Q139" s="6">
        <f t="shared" si="7"/>
        <v>11923.67115860255</v>
      </c>
      <c r="R139" s="6">
        <f t="shared" si="7"/>
        <v>13761.634004792686</v>
      </c>
      <c r="S139" s="6">
        <f t="shared" si="7"/>
        <v>15594.970090399474</v>
      </c>
      <c r="T139" s="6">
        <f t="shared" si="7"/>
        <v>17397.365112964435</v>
      </c>
      <c r="U139" s="6">
        <f t="shared" si="7"/>
        <v>19206.72085116215</v>
      </c>
      <c r="V139" s="6">
        <f t="shared" si="7"/>
        <v>21485.860432899412</v>
      </c>
      <c r="W139" s="6">
        <f t="shared" si="7"/>
        <v>23788.286402678452</v>
      </c>
      <c r="X139" s="6">
        <f t="shared" si="7"/>
        <v>25553.21496705589</v>
      </c>
      <c r="Y139" s="6">
        <f t="shared" si="7"/>
        <v>27716.940649474534</v>
      </c>
      <c r="Z139" s="6">
        <f t="shared" si="7"/>
        <v>30263.894990288827</v>
      </c>
      <c r="AA139" s="6">
        <f t="shared" si="7"/>
        <v>33243.044362067012</v>
      </c>
      <c r="AB139" s="6">
        <f t="shared" si="7"/>
        <v>36358.731749252431</v>
      </c>
      <c r="AC139" s="6">
        <f t="shared" si="7"/>
        <v>39026.698181422042</v>
      </c>
      <c r="AD139" s="6">
        <f t="shared" si="7"/>
        <v>41728.515887125308</v>
      </c>
      <c r="AE139" s="6">
        <f t="shared" si="7"/>
        <v>44457.808521334468</v>
      </c>
      <c r="AF139" s="6">
        <f t="shared" si="7"/>
        <v>47217.041026987376</v>
      </c>
      <c r="AG139" s="6">
        <f t="shared" si="7"/>
        <v>50013.623795700012</v>
      </c>
      <c r="AH139" s="6">
        <f t="shared" si="7"/>
        <v>52754.14753837137</v>
      </c>
      <c r="AI139" s="6">
        <f t="shared" si="7"/>
        <v>55939.181938755457</v>
      </c>
      <c r="AJ139" s="6">
        <f t="shared" si="7"/>
        <v>59575.451593164849</v>
      </c>
      <c r="AK139" s="6">
        <f t="shared" si="7"/>
        <v>63258.202276984921</v>
      </c>
      <c r="AL139" s="6">
        <f t="shared" si="7"/>
        <v>66985.472422674444</v>
      </c>
      <c r="AM139" s="6">
        <f t="shared" si="7"/>
        <v>71167.103401463653</v>
      </c>
      <c r="AN139" s="6">
        <f t="shared" si="7"/>
        <v>76936.052885547659</v>
      </c>
      <c r="AO139" s="6">
        <f t="shared" si="7"/>
        <v>81851.239836398789</v>
      </c>
      <c r="AP139" s="6">
        <f t="shared" si="7"/>
        <v>88444.02335315918</v>
      </c>
      <c r="AQ139" s="6">
        <f t="shared" si="7"/>
        <v>93795.97184460354</v>
      </c>
      <c r="AR139" s="6">
        <f t="shared" si="7"/>
        <v>100220.17439597812</v>
      </c>
      <c r="AS139" s="6">
        <f t="shared" si="7"/>
        <v>106621.77285963754</v>
      </c>
      <c r="AT139" s="6">
        <f t="shared" si="7"/>
        <v>112750.84756539136</v>
      </c>
      <c r="AU139" s="6">
        <f t="shared" si="7"/>
        <v>120226.22268732332</v>
      </c>
      <c r="AV139" s="6">
        <f t="shared" si="7"/>
        <v>129864.48533973095</v>
      </c>
      <c r="AW139" s="6">
        <f t="shared" si="7"/>
        <v>137944.13724392714</v>
      </c>
      <c r="AX139" s="6">
        <f t="shared" si="7"/>
        <v>147281.73704456631</v>
      </c>
      <c r="AY139" s="6">
        <f t="shared" si="7"/>
        <v>156862.43876039344</v>
      </c>
      <c r="CS139" s="195"/>
      <c r="CT139" s="195"/>
      <c r="CU139" s="195"/>
      <c r="CV139" s="195"/>
      <c r="CW139" s="195"/>
      <c r="CX139" s="195"/>
      <c r="CY139" s="195"/>
      <c r="CZ139" s="195"/>
      <c r="DA139" s="195"/>
      <c r="DB139" s="195"/>
      <c r="DC139" s="195"/>
      <c r="DD139" s="195"/>
      <c r="DE139" s="195"/>
      <c r="DF139" s="195"/>
      <c r="DG139" s="195"/>
      <c r="DH139" s="195"/>
      <c r="DI139" s="195"/>
      <c r="DJ139" s="195"/>
      <c r="DK139" s="195"/>
      <c r="DL139" s="195"/>
      <c r="DM139" s="195"/>
      <c r="DN139" s="195"/>
      <c r="DO139" s="195"/>
      <c r="DP139" s="195"/>
      <c r="DQ139" s="195"/>
      <c r="DR139" s="195"/>
      <c r="DS139" s="195"/>
      <c r="DT139" s="195"/>
      <c r="DU139" s="195"/>
      <c r="DV139" s="195"/>
      <c r="DW139" s="195"/>
      <c r="DX139" s="195"/>
      <c r="DY139" s="195"/>
      <c r="DZ139" s="195"/>
      <c r="EA139" s="195"/>
      <c r="EB139" s="195"/>
      <c r="EC139" s="195"/>
      <c r="ED139" s="195"/>
      <c r="EE139" s="195"/>
      <c r="EF139" s="195"/>
      <c r="EG139" s="195"/>
      <c r="EH139" s="195"/>
      <c r="EI139" s="195"/>
      <c r="EJ139" s="195"/>
      <c r="EK139" s="195"/>
      <c r="EL139" s="195"/>
      <c r="EM139" s="195"/>
      <c r="EN139" s="195"/>
      <c r="EO139" s="195"/>
      <c r="EP139" s="195"/>
      <c r="EQ139" s="195"/>
      <c r="ER139" s="195"/>
      <c r="ES139" s="195"/>
      <c r="ET139" s="195"/>
      <c r="EU139" s="195"/>
      <c r="EV139" s="195"/>
      <c r="EW139" s="195"/>
      <c r="EX139" s="195"/>
      <c r="EY139" s="195"/>
      <c r="EZ139" s="195"/>
      <c r="FA139" s="195"/>
      <c r="FB139" s="195"/>
      <c r="FC139" s="195"/>
      <c r="FD139" s="195"/>
      <c r="FE139" s="195"/>
      <c r="FF139" s="195"/>
      <c r="FG139" s="195"/>
      <c r="FH139" s="195"/>
      <c r="FI139" s="195"/>
      <c r="FJ139" s="195"/>
      <c r="FK139" s="195"/>
      <c r="FL139" s="195"/>
      <c r="FM139" s="195"/>
      <c r="FN139" s="195"/>
      <c r="FO139" s="195"/>
      <c r="FP139" s="195"/>
      <c r="FQ139" s="195"/>
      <c r="FR139" s="195"/>
      <c r="FS139" s="195"/>
      <c r="FT139" s="195"/>
      <c r="FU139" s="195"/>
      <c r="FV139" s="195"/>
      <c r="FW139" s="195"/>
      <c r="FX139" s="195"/>
      <c r="FY139" s="195"/>
      <c r="FZ139" s="195"/>
      <c r="GA139" s="195"/>
      <c r="GB139" s="195"/>
      <c r="GC139" s="195"/>
      <c r="GD139" s="195"/>
      <c r="GE139" s="195"/>
      <c r="GF139" s="195"/>
      <c r="GG139" s="195"/>
      <c r="GH139" s="195"/>
      <c r="GI139" s="195"/>
      <c r="GJ139" s="195"/>
      <c r="GK139" s="195"/>
      <c r="GL139" s="195"/>
      <c r="GM139" s="195"/>
      <c r="GN139" s="195"/>
      <c r="GO139" s="195"/>
      <c r="GP139" s="195"/>
      <c r="GQ139" s="195"/>
      <c r="GR139" s="195"/>
      <c r="GS139" s="195"/>
      <c r="GT139" s="195"/>
      <c r="GU139" s="195"/>
      <c r="GV139" s="195"/>
      <c r="GW139" s="195"/>
      <c r="GX139" s="195"/>
      <c r="GY139" s="195"/>
      <c r="GZ139" s="195"/>
      <c r="HA139" s="195"/>
      <c r="HB139" s="195"/>
      <c r="HC139" s="195"/>
      <c r="HD139" s="195"/>
      <c r="HE139" s="195"/>
      <c r="HF139" s="195"/>
      <c r="HG139" s="195"/>
      <c r="HH139" s="195"/>
      <c r="HI139" s="195"/>
      <c r="HJ139" s="195"/>
      <c r="HK139" s="195"/>
      <c r="HL139" s="195"/>
      <c r="HM139" s="195"/>
      <c r="HN139" s="195"/>
      <c r="HO139" s="195"/>
      <c r="HP139" s="195"/>
      <c r="HQ139" s="195"/>
      <c r="HR139" s="195"/>
      <c r="HS139" s="195"/>
      <c r="HT139" s="195"/>
      <c r="HU139" s="195"/>
      <c r="HV139" s="195"/>
      <c r="HW139" s="195"/>
      <c r="HX139" s="195"/>
      <c r="HY139" s="195"/>
      <c r="HZ139" s="195"/>
      <c r="IA139" s="195"/>
      <c r="IB139" s="195"/>
      <c r="IC139" s="195"/>
      <c r="ID139" s="195"/>
      <c r="IE139" s="195"/>
      <c r="IF139" s="195"/>
      <c r="IG139" s="195"/>
      <c r="IH139" s="195"/>
      <c r="II139" s="195"/>
      <c r="IJ139" s="195"/>
      <c r="IK139" s="195"/>
      <c r="IL139" s="195"/>
      <c r="IM139" s="195"/>
      <c r="IN139" s="195"/>
    </row>
    <row r="140" spans="2:248" x14ac:dyDescent="0.5">
      <c r="C140" s="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CS140" s="195"/>
      <c r="CT140" s="195"/>
      <c r="CU140" s="195"/>
      <c r="CV140" s="195"/>
      <c r="CW140" s="195"/>
      <c r="CX140" s="195"/>
      <c r="CY140" s="195"/>
      <c r="CZ140" s="195"/>
      <c r="DA140" s="195"/>
      <c r="DB140" s="195"/>
      <c r="DC140" s="195"/>
      <c r="DD140" s="195"/>
      <c r="DE140" s="195"/>
      <c r="DF140" s="195"/>
      <c r="DG140" s="195"/>
      <c r="DH140" s="195"/>
      <c r="DI140" s="195"/>
      <c r="DJ140" s="195"/>
      <c r="DK140" s="195"/>
      <c r="DL140" s="195"/>
      <c r="DM140" s="195"/>
      <c r="DN140" s="195"/>
      <c r="DO140" s="195"/>
      <c r="DP140" s="195"/>
      <c r="DQ140" s="195"/>
      <c r="DR140" s="195"/>
      <c r="DS140" s="195"/>
      <c r="DT140" s="195"/>
      <c r="DU140" s="195"/>
      <c r="DV140" s="195"/>
      <c r="DW140" s="195"/>
      <c r="DX140" s="195"/>
      <c r="DY140" s="195"/>
      <c r="DZ140" s="195"/>
      <c r="EA140" s="195"/>
      <c r="EB140" s="195"/>
      <c r="EC140" s="195"/>
      <c r="ED140" s="195"/>
      <c r="EE140" s="195"/>
      <c r="EF140" s="195"/>
      <c r="EG140" s="195"/>
      <c r="EH140" s="195"/>
      <c r="EI140" s="195"/>
      <c r="EJ140" s="195"/>
      <c r="EK140" s="195"/>
      <c r="EL140" s="195"/>
      <c r="EM140" s="195"/>
      <c r="EN140" s="195"/>
      <c r="EO140" s="195"/>
      <c r="EP140" s="195"/>
      <c r="EQ140" s="195"/>
      <c r="ER140" s="195"/>
      <c r="ES140" s="195"/>
      <c r="ET140" s="195"/>
      <c r="EU140" s="195"/>
      <c r="EV140" s="195"/>
      <c r="EW140" s="195"/>
      <c r="EX140" s="195"/>
      <c r="EY140" s="195"/>
      <c r="EZ140" s="195"/>
      <c r="FA140" s="195"/>
      <c r="FB140" s="195"/>
      <c r="FC140" s="195"/>
      <c r="FD140" s="195"/>
      <c r="FE140" s="195"/>
      <c r="FF140" s="195"/>
      <c r="FG140" s="195"/>
      <c r="FH140" s="195"/>
      <c r="FI140" s="195"/>
      <c r="FJ140" s="195"/>
      <c r="FK140" s="195"/>
      <c r="FL140" s="195"/>
      <c r="FM140" s="195"/>
      <c r="FN140" s="195"/>
      <c r="FO140" s="195"/>
      <c r="FP140" s="195"/>
      <c r="FQ140" s="195"/>
      <c r="FR140" s="195"/>
      <c r="FS140" s="195"/>
      <c r="FT140" s="195"/>
      <c r="FU140" s="195"/>
      <c r="FV140" s="195"/>
      <c r="FW140" s="195"/>
      <c r="FX140" s="195"/>
      <c r="FY140" s="195"/>
      <c r="FZ140" s="195"/>
      <c r="GA140" s="195"/>
      <c r="GB140" s="195"/>
      <c r="GC140" s="195"/>
      <c r="GD140" s="195"/>
      <c r="GE140" s="195"/>
      <c r="GF140" s="195"/>
      <c r="GG140" s="195"/>
      <c r="GH140" s="195"/>
      <c r="GI140" s="195"/>
      <c r="GJ140" s="195"/>
      <c r="GK140" s="195"/>
      <c r="GL140" s="195"/>
      <c r="GM140" s="195"/>
      <c r="GN140" s="195"/>
      <c r="GO140" s="195"/>
      <c r="GP140" s="195"/>
      <c r="GQ140" s="195"/>
      <c r="GR140" s="195"/>
      <c r="GS140" s="195"/>
      <c r="GT140" s="195"/>
      <c r="GU140" s="195"/>
      <c r="GV140" s="195"/>
      <c r="GW140" s="195"/>
      <c r="GX140" s="195"/>
      <c r="GY140" s="195"/>
      <c r="GZ140" s="195"/>
      <c r="HA140" s="195"/>
      <c r="HB140" s="195"/>
      <c r="HC140" s="195"/>
      <c r="HD140" s="195"/>
      <c r="HE140" s="195"/>
      <c r="HF140" s="195"/>
      <c r="HG140" s="195"/>
      <c r="HH140" s="195"/>
      <c r="HI140" s="195"/>
      <c r="HJ140" s="195"/>
      <c r="HK140" s="195"/>
      <c r="HL140" s="195"/>
      <c r="HM140" s="195"/>
      <c r="HN140" s="195"/>
      <c r="HO140" s="195"/>
      <c r="HP140" s="195"/>
      <c r="HQ140" s="195"/>
      <c r="HR140" s="195"/>
      <c r="HS140" s="195"/>
      <c r="HT140" s="195"/>
      <c r="HU140" s="195"/>
      <c r="HV140" s="195"/>
      <c r="HW140" s="195"/>
      <c r="HX140" s="195"/>
      <c r="HY140" s="195"/>
      <c r="HZ140" s="195"/>
      <c r="IA140" s="195"/>
      <c r="IB140" s="195"/>
      <c r="IC140" s="195"/>
      <c r="ID140" s="195"/>
      <c r="IE140" s="195"/>
      <c r="IF140" s="195"/>
      <c r="IG140" s="195"/>
      <c r="IH140" s="195"/>
      <c r="II140" s="195"/>
      <c r="IJ140" s="195"/>
      <c r="IK140" s="195"/>
      <c r="IL140" s="195"/>
      <c r="IM140" s="195"/>
      <c r="IN140" s="195"/>
    </row>
    <row r="141" spans="2:248" s="45" customFormat="1" x14ac:dyDescent="0.5">
      <c r="B141" s="46" t="s">
        <v>144</v>
      </c>
    </row>
    <row r="142" spans="2:248" x14ac:dyDescent="0.5">
      <c r="B142" s="106" t="s">
        <v>185</v>
      </c>
    </row>
    <row r="143" spans="2:248" hidden="1" outlineLevel="1" x14ac:dyDescent="0.5">
      <c r="B143" s="106"/>
    </row>
    <row r="144" spans="2:248" hidden="1" outlineLevel="1" x14ac:dyDescent="0.5">
      <c r="B144" s="1" t="s">
        <v>46</v>
      </c>
      <c r="D144" s="105" t="s">
        <v>47</v>
      </c>
      <c r="E144" s="105" t="s">
        <v>48</v>
      </c>
      <c r="F144" s="105" t="s">
        <v>49</v>
      </c>
      <c r="G144" s="105" t="s">
        <v>50</v>
      </c>
      <c r="H144" s="105" t="s">
        <v>51</v>
      </c>
      <c r="I144" s="105" t="s">
        <v>52</v>
      </c>
      <c r="J144" s="105" t="s">
        <v>53</v>
      </c>
      <c r="K144" s="105" t="s">
        <v>54</v>
      </c>
      <c r="L144" s="105" t="s">
        <v>55</v>
      </c>
      <c r="M144" s="105" t="s">
        <v>56</v>
      </c>
      <c r="N144" s="105" t="s">
        <v>57</v>
      </c>
      <c r="O144" s="105" t="s">
        <v>58</v>
      </c>
      <c r="P144" s="105" t="s">
        <v>59</v>
      </c>
      <c r="Q144" s="105" t="s">
        <v>60</v>
      </c>
      <c r="R144" s="105" t="s">
        <v>61</v>
      </c>
      <c r="S144" s="105" t="s">
        <v>62</v>
      </c>
      <c r="T144" s="105" t="s">
        <v>63</v>
      </c>
      <c r="U144" s="105" t="s">
        <v>64</v>
      </c>
      <c r="V144" s="105" t="s">
        <v>65</v>
      </c>
      <c r="W144" s="105" t="s">
        <v>66</v>
      </c>
      <c r="X144" s="105" t="s">
        <v>67</v>
      </c>
      <c r="Y144" s="105" t="s">
        <v>68</v>
      </c>
      <c r="Z144" s="105" t="s">
        <v>69</v>
      </c>
      <c r="AA144" s="105" t="s">
        <v>70</v>
      </c>
      <c r="AB144" s="105" t="s">
        <v>71</v>
      </c>
      <c r="AC144" s="105" t="s">
        <v>72</v>
      </c>
      <c r="AD144" s="105" t="s">
        <v>73</v>
      </c>
      <c r="AE144" s="105" t="s">
        <v>74</v>
      </c>
      <c r="AF144" s="105" t="s">
        <v>75</v>
      </c>
      <c r="AG144" s="105" t="s">
        <v>76</v>
      </c>
      <c r="AH144" s="105" t="s">
        <v>77</v>
      </c>
      <c r="AI144" s="105" t="s">
        <v>78</v>
      </c>
      <c r="AJ144" s="105" t="s">
        <v>79</v>
      </c>
      <c r="AK144" s="105" t="s">
        <v>80</v>
      </c>
      <c r="AL144" s="105" t="s">
        <v>81</v>
      </c>
      <c r="AM144" s="105" t="s">
        <v>82</v>
      </c>
      <c r="AN144" s="105" t="s">
        <v>83</v>
      </c>
      <c r="AO144" s="105" t="s">
        <v>84</v>
      </c>
      <c r="AP144" s="105" t="s">
        <v>85</v>
      </c>
      <c r="AQ144" s="105" t="s">
        <v>86</v>
      </c>
      <c r="AR144" s="105" t="s">
        <v>87</v>
      </c>
      <c r="AS144" s="105" t="s">
        <v>88</v>
      </c>
      <c r="AT144" s="105" t="s">
        <v>89</v>
      </c>
      <c r="AU144" s="105" t="s">
        <v>90</v>
      </c>
      <c r="AV144" s="105" t="s">
        <v>91</v>
      </c>
      <c r="AW144" s="105" t="s">
        <v>92</v>
      </c>
      <c r="AX144" s="105" t="s">
        <v>93</v>
      </c>
      <c r="AY144" s="105" t="s">
        <v>94</v>
      </c>
      <c r="BA144" s="7" t="s">
        <v>109</v>
      </c>
    </row>
    <row r="145" spans="1:53" hidden="1" outlineLevel="1" x14ac:dyDescent="0.5">
      <c r="A145" s="48">
        <v>0</v>
      </c>
      <c r="B145">
        <f t="shared" ref="B145:B192" si="8">INDEX($D$16:$AY$16, MATCH(C145, $D$11:$AY$11, 0))</f>
        <v>1</v>
      </c>
      <c r="C145" s="8">
        <v>42370</v>
      </c>
      <c r="D145" s="6">
        <f t="shared" ref="D145:AY145" ca="1" si="9">OFFSET(D90,,$A145)</f>
        <v>250</v>
      </c>
      <c r="E145" s="6">
        <f t="shared" ca="1" si="9"/>
        <v>247.5</v>
      </c>
      <c r="F145" s="6">
        <f t="shared" ca="1" si="9"/>
        <v>245.02500000000001</v>
      </c>
      <c r="G145" s="6">
        <f t="shared" ca="1" si="9"/>
        <v>242.57474999999999</v>
      </c>
      <c r="H145" s="6">
        <f t="shared" ca="1" si="9"/>
        <v>240.14900249999999</v>
      </c>
      <c r="I145" s="6">
        <f t="shared" ca="1" si="9"/>
        <v>237.74751247499998</v>
      </c>
      <c r="J145" s="6">
        <f t="shared" ca="1" si="9"/>
        <v>235.37003735024999</v>
      </c>
      <c r="K145" s="6">
        <f t="shared" ca="1" si="9"/>
        <v>233.01633697674748</v>
      </c>
      <c r="L145" s="6">
        <f t="shared" ca="1" si="9"/>
        <v>230.68617360697999</v>
      </c>
      <c r="M145" s="6">
        <f t="shared" ca="1" si="9"/>
        <v>228.37931187091019</v>
      </c>
      <c r="N145" s="6">
        <f t="shared" ca="1" si="9"/>
        <v>226.09551875220109</v>
      </c>
      <c r="O145" s="6">
        <f t="shared" ca="1" si="9"/>
        <v>223.83456356467909</v>
      </c>
      <c r="P145" s="6">
        <f t="shared" ca="1" si="9"/>
        <v>221.59621792903229</v>
      </c>
      <c r="Q145" s="6">
        <f t="shared" ca="1" si="9"/>
        <v>219.38025574974196</v>
      </c>
      <c r="R145" s="6">
        <f t="shared" ca="1" si="9"/>
        <v>217.18645319224453</v>
      </c>
      <c r="S145" s="6">
        <f t="shared" ca="1" si="9"/>
        <v>215.01458866032209</v>
      </c>
      <c r="T145" s="6">
        <f t="shared" ca="1" si="9"/>
        <v>212.86444277371888</v>
      </c>
      <c r="U145" s="6">
        <f t="shared" ca="1" si="9"/>
        <v>210.73579834598169</v>
      </c>
      <c r="V145" s="6">
        <f t="shared" ca="1" si="9"/>
        <v>208.62844036252187</v>
      </c>
      <c r="W145" s="6">
        <f t="shared" ca="1" si="9"/>
        <v>206.54215595889664</v>
      </c>
      <c r="X145" s="6">
        <f t="shared" ca="1" si="9"/>
        <v>204.47673439930767</v>
      </c>
      <c r="Y145" s="6">
        <f t="shared" ca="1" si="9"/>
        <v>202.4319670553146</v>
      </c>
      <c r="Z145" s="6">
        <f t="shared" ca="1" si="9"/>
        <v>200.40764738476145</v>
      </c>
      <c r="AA145" s="6">
        <f t="shared" ca="1" si="9"/>
        <v>198.40357091091383</v>
      </c>
      <c r="AB145" s="6">
        <f t="shared" ca="1" si="9"/>
        <v>196.41953520180468</v>
      </c>
      <c r="AC145" s="6">
        <f t="shared" ca="1" si="9"/>
        <v>194.45533984978664</v>
      </c>
      <c r="AD145" s="6">
        <f t="shared" ca="1" si="9"/>
        <v>192.51078645128877</v>
      </c>
      <c r="AE145" s="6">
        <f t="shared" ca="1" si="9"/>
        <v>190.58567858677588</v>
      </c>
      <c r="AF145" s="6">
        <f t="shared" ca="1" si="9"/>
        <v>188.67982180090812</v>
      </c>
      <c r="AG145" s="6">
        <f t="shared" ca="1" si="9"/>
        <v>186.79302358289902</v>
      </c>
      <c r="AH145" s="6">
        <f t="shared" ca="1" si="9"/>
        <v>184.92509334707003</v>
      </c>
      <c r="AI145" s="6">
        <f t="shared" ca="1" si="9"/>
        <v>183.07584241359933</v>
      </c>
      <c r="AJ145" s="6">
        <f t="shared" ca="1" si="9"/>
        <v>181.24508398946332</v>
      </c>
      <c r="AK145" s="6">
        <f t="shared" ca="1" si="9"/>
        <v>179.43263314956869</v>
      </c>
      <c r="AL145" s="6">
        <f t="shared" ca="1" si="9"/>
        <v>177.638306818073</v>
      </c>
      <c r="AM145" s="6">
        <f t="shared" ca="1" si="9"/>
        <v>175.86192374989227</v>
      </c>
      <c r="AN145" s="6">
        <f t="shared" ca="1" si="9"/>
        <v>174.10330451239335</v>
      </c>
      <c r="AO145" s="6">
        <f t="shared" ca="1" si="9"/>
        <v>172.36227146726941</v>
      </c>
      <c r="AP145" s="6">
        <f t="shared" ca="1" si="9"/>
        <v>170.63864875259671</v>
      </c>
      <c r="AQ145" s="6">
        <f t="shared" ca="1" si="9"/>
        <v>168.93226226507073</v>
      </c>
      <c r="AR145" s="6">
        <f t="shared" ca="1" si="9"/>
        <v>167.24293964242003</v>
      </c>
      <c r="AS145" s="6">
        <f t="shared" ca="1" si="9"/>
        <v>165.57051024599582</v>
      </c>
      <c r="AT145" s="6">
        <f t="shared" ca="1" si="9"/>
        <v>163.91480514353586</v>
      </c>
      <c r="AU145" s="6">
        <f t="shared" ca="1" si="9"/>
        <v>162.27565709210049</v>
      </c>
      <c r="AV145" s="6">
        <f t="shared" ca="1" si="9"/>
        <v>160.65290052117948</v>
      </c>
      <c r="AW145" s="6">
        <f t="shared" ca="1" si="9"/>
        <v>159.04637151596768</v>
      </c>
      <c r="AX145" s="6">
        <f t="shared" ca="1" si="9"/>
        <v>157.45590780080801</v>
      </c>
      <c r="AY145" s="6">
        <f t="shared" ca="1" si="9"/>
        <v>155.88134872279991</v>
      </c>
      <c r="BA145" s="6">
        <f t="shared" ref="BA145:BA192" ca="1" si="10">D145/B145</f>
        <v>250</v>
      </c>
    </row>
    <row r="146" spans="1:53" hidden="1" outlineLevel="1" x14ac:dyDescent="0.5">
      <c r="A146" s="48">
        <v>1</v>
      </c>
      <c r="B146">
        <f t="shared" si="8"/>
        <v>2</v>
      </c>
      <c r="C146" s="8">
        <v>42429</v>
      </c>
      <c r="D146" s="6">
        <f t="shared" ref="D146:AY146" ca="1" si="11">OFFSET(D91,,$A146)</f>
        <v>333.33333333333331</v>
      </c>
      <c r="E146" s="6">
        <f t="shared" ca="1" si="11"/>
        <v>330</v>
      </c>
      <c r="F146" s="6">
        <f t="shared" ca="1" si="11"/>
        <v>326.7</v>
      </c>
      <c r="G146" s="6">
        <f t="shared" ca="1" si="11"/>
        <v>323.43299999999999</v>
      </c>
      <c r="H146" s="6">
        <f t="shared" ca="1" si="11"/>
        <v>160.099335</v>
      </c>
      <c r="I146" s="6">
        <f t="shared" ca="1" si="11"/>
        <v>158.49834164999999</v>
      </c>
      <c r="J146" s="6">
        <f t="shared" ca="1" si="11"/>
        <v>156.91335823349999</v>
      </c>
      <c r="K146" s="6">
        <f t="shared" ca="1" si="11"/>
        <v>155.34422465116498</v>
      </c>
      <c r="L146" s="6">
        <f t="shared" ca="1" si="11"/>
        <v>153.79078240465333</v>
      </c>
      <c r="M146" s="6">
        <f t="shared" ca="1" si="11"/>
        <v>152.2528745806068</v>
      </c>
      <c r="N146" s="6">
        <f t="shared" ca="1" si="11"/>
        <v>150.73034583480074</v>
      </c>
      <c r="O146" s="6">
        <f t="shared" ca="1" si="11"/>
        <v>149.22304237645272</v>
      </c>
      <c r="P146" s="6">
        <f t="shared" ca="1" si="11"/>
        <v>147.73081195268819</v>
      </c>
      <c r="Q146" s="6">
        <f t="shared" ca="1" si="11"/>
        <v>146.25350383316129</v>
      </c>
      <c r="R146" s="6">
        <f t="shared" ca="1" si="11"/>
        <v>144.79096879482967</v>
      </c>
      <c r="S146" s="6">
        <f t="shared" ca="1" si="11"/>
        <v>143.34305910688136</v>
      </c>
      <c r="T146" s="6">
        <f t="shared" ca="1" si="11"/>
        <v>141.90962851581253</v>
      </c>
      <c r="U146" s="6">
        <f t="shared" ca="1" si="11"/>
        <v>140.4905322306544</v>
      </c>
      <c r="V146" s="6">
        <f t="shared" ca="1" si="11"/>
        <v>139.08562690834785</v>
      </c>
      <c r="W146" s="6">
        <f t="shared" ca="1" si="11"/>
        <v>137.69477063926436</v>
      </c>
      <c r="X146" s="6">
        <f t="shared" ca="1" si="11"/>
        <v>136.31782293287171</v>
      </c>
      <c r="Y146" s="6">
        <f t="shared" ca="1" si="11"/>
        <v>134.95464470354298</v>
      </c>
      <c r="Z146" s="6">
        <f t="shared" ca="1" si="11"/>
        <v>133.60509825650755</v>
      </c>
      <c r="AA146" s="6">
        <f t="shared" ca="1" si="11"/>
        <v>132.26904727394248</v>
      </c>
      <c r="AB146" s="6">
        <f t="shared" ca="1" si="11"/>
        <v>130.94635680120305</v>
      </c>
      <c r="AC146" s="6">
        <f t="shared" ca="1" si="11"/>
        <v>129.63689323319102</v>
      </c>
      <c r="AD146" s="6">
        <f t="shared" ca="1" si="11"/>
        <v>128.3405243008591</v>
      </c>
      <c r="AE146" s="6">
        <f t="shared" ca="1" si="11"/>
        <v>127.05711905785051</v>
      </c>
      <c r="AF146" s="6">
        <f t="shared" ca="1" si="11"/>
        <v>125.78654786727201</v>
      </c>
      <c r="AG146" s="6">
        <f t="shared" ca="1" si="11"/>
        <v>124.52868238859928</v>
      </c>
      <c r="AH146" s="6">
        <f t="shared" ca="1" si="11"/>
        <v>123.28339556471329</v>
      </c>
      <c r="AI146" s="6">
        <f t="shared" ca="1" si="11"/>
        <v>122.05056160906615</v>
      </c>
      <c r="AJ146" s="6">
        <f t="shared" ca="1" si="11"/>
        <v>120.83005599297549</v>
      </c>
      <c r="AK146" s="6">
        <f t="shared" ca="1" si="11"/>
        <v>119.62175543304573</v>
      </c>
      <c r="AL146" s="6">
        <f t="shared" ca="1" si="11"/>
        <v>118.42553787871528</v>
      </c>
      <c r="AM146" s="6">
        <f t="shared" ca="1" si="11"/>
        <v>117.24128249992812</v>
      </c>
      <c r="AN146" s="6">
        <f t="shared" ca="1" si="11"/>
        <v>116.06886967492883</v>
      </c>
      <c r="AO146" s="6">
        <f t="shared" ca="1" si="11"/>
        <v>114.90818097817954</v>
      </c>
      <c r="AP146" s="6">
        <f t="shared" ca="1" si="11"/>
        <v>113.75909916839775</v>
      </c>
      <c r="AQ146" s="6">
        <f t="shared" ca="1" si="11"/>
        <v>112.62150817671377</v>
      </c>
      <c r="AR146" s="6">
        <f t="shared" ca="1" si="11"/>
        <v>111.49529309494663</v>
      </c>
      <c r="AS146" s="6">
        <f t="shared" ca="1" si="11"/>
        <v>110.38034016399716</v>
      </c>
      <c r="AT146" s="6">
        <f t="shared" ca="1" si="11"/>
        <v>109.27653676235718</v>
      </c>
      <c r="AU146" s="6">
        <f t="shared" ca="1" si="11"/>
        <v>108.18377139473361</v>
      </c>
      <c r="AV146" s="6">
        <f t="shared" ca="1" si="11"/>
        <v>107.10193368078627</v>
      </c>
      <c r="AW146" s="6">
        <f t="shared" ca="1" si="11"/>
        <v>106.03091434397841</v>
      </c>
      <c r="AX146" s="6">
        <f t="shared" ca="1" si="11"/>
        <v>104.97060520053863</v>
      </c>
      <c r="AY146" s="6">
        <f t="shared" ca="1" si="11"/>
        <v>0</v>
      </c>
      <c r="BA146" s="6">
        <f t="shared" ca="1" si="10"/>
        <v>166.66666666666666</v>
      </c>
    </row>
    <row r="147" spans="1:53" hidden="1" outlineLevel="1" x14ac:dyDescent="0.5">
      <c r="A147" s="48">
        <v>2</v>
      </c>
      <c r="B147">
        <f t="shared" si="8"/>
        <v>3</v>
      </c>
      <c r="C147" s="8">
        <v>42460</v>
      </c>
      <c r="D147" s="6">
        <f t="shared" ref="D147:AY147" ca="1" si="12">OFFSET(D92,,$A147)</f>
        <v>1000</v>
      </c>
      <c r="E147" s="6">
        <f t="shared" ca="1" si="12"/>
        <v>990</v>
      </c>
      <c r="F147" s="6">
        <f t="shared" ca="1" si="12"/>
        <v>980.09999999999991</v>
      </c>
      <c r="G147" s="6">
        <f t="shared" ca="1" si="12"/>
        <v>970.29899999999998</v>
      </c>
      <c r="H147" s="6">
        <f t="shared" ca="1" si="12"/>
        <v>640.39733999999999</v>
      </c>
      <c r="I147" s="6">
        <f t="shared" ca="1" si="12"/>
        <v>633.99336659999994</v>
      </c>
      <c r="J147" s="6">
        <f t="shared" ca="1" si="12"/>
        <v>627.65343293399997</v>
      </c>
      <c r="K147" s="6">
        <f t="shared" ca="1" si="12"/>
        <v>621.37689860465991</v>
      </c>
      <c r="L147" s="6">
        <f t="shared" ca="1" si="12"/>
        <v>307.58156480930666</v>
      </c>
      <c r="M147" s="6">
        <f t="shared" ca="1" si="12"/>
        <v>304.5057491612136</v>
      </c>
      <c r="N147" s="6">
        <f t="shared" ca="1" si="12"/>
        <v>301.46069166960149</v>
      </c>
      <c r="O147" s="6">
        <f t="shared" ca="1" si="12"/>
        <v>298.44608475290545</v>
      </c>
      <c r="P147" s="6">
        <f t="shared" ca="1" si="12"/>
        <v>295.46162390537637</v>
      </c>
      <c r="Q147" s="6">
        <f t="shared" ca="1" si="12"/>
        <v>292.50700766632258</v>
      </c>
      <c r="R147" s="6">
        <f t="shared" ca="1" si="12"/>
        <v>289.58193758965933</v>
      </c>
      <c r="S147" s="6">
        <f t="shared" ca="1" si="12"/>
        <v>286.68611821376271</v>
      </c>
      <c r="T147" s="6">
        <f t="shared" ca="1" si="12"/>
        <v>283.81925703162506</v>
      </c>
      <c r="U147" s="6">
        <f t="shared" ca="1" si="12"/>
        <v>280.98106446130879</v>
      </c>
      <c r="V147" s="6">
        <f t="shared" ca="1" si="12"/>
        <v>278.1712538166957</v>
      </c>
      <c r="W147" s="6">
        <f t="shared" ca="1" si="12"/>
        <v>275.38954127852872</v>
      </c>
      <c r="X147" s="6">
        <f t="shared" ca="1" si="12"/>
        <v>272.63564586574341</v>
      </c>
      <c r="Y147" s="6">
        <f t="shared" ca="1" si="12"/>
        <v>269.90928940708596</v>
      </c>
      <c r="Z147" s="6">
        <f t="shared" ca="1" si="12"/>
        <v>267.21019651301509</v>
      </c>
      <c r="AA147" s="6">
        <f t="shared" ca="1" si="12"/>
        <v>264.53809454788495</v>
      </c>
      <c r="AB147" s="6">
        <f t="shared" ca="1" si="12"/>
        <v>261.8927136024061</v>
      </c>
      <c r="AC147" s="6">
        <f t="shared" ca="1" si="12"/>
        <v>259.27378646638203</v>
      </c>
      <c r="AD147" s="6">
        <f t="shared" ca="1" si="12"/>
        <v>256.6810486017182</v>
      </c>
      <c r="AE147" s="6">
        <f t="shared" ca="1" si="12"/>
        <v>254.11423811570103</v>
      </c>
      <c r="AF147" s="6">
        <f t="shared" ca="1" si="12"/>
        <v>251.57309573454401</v>
      </c>
      <c r="AG147" s="6">
        <f t="shared" ca="1" si="12"/>
        <v>249.05736477719856</v>
      </c>
      <c r="AH147" s="6">
        <f t="shared" ca="1" si="12"/>
        <v>246.56679112942658</v>
      </c>
      <c r="AI147" s="6">
        <f t="shared" ca="1" si="12"/>
        <v>244.1011232181323</v>
      </c>
      <c r="AJ147" s="6">
        <f t="shared" ca="1" si="12"/>
        <v>241.66011198595098</v>
      </c>
      <c r="AK147" s="6">
        <f t="shared" ca="1" si="12"/>
        <v>239.24351086609147</v>
      </c>
      <c r="AL147" s="6">
        <f t="shared" ca="1" si="12"/>
        <v>236.85107575743055</v>
      </c>
      <c r="AM147" s="6">
        <f t="shared" ca="1" si="12"/>
        <v>234.48256499985624</v>
      </c>
      <c r="AN147" s="6">
        <f t="shared" ca="1" si="12"/>
        <v>232.13773934985767</v>
      </c>
      <c r="AO147" s="6">
        <f t="shared" ca="1" si="12"/>
        <v>229.81636195635909</v>
      </c>
      <c r="AP147" s="6">
        <f t="shared" ca="1" si="12"/>
        <v>227.51819833679551</v>
      </c>
      <c r="AQ147" s="6">
        <f t="shared" ca="1" si="12"/>
        <v>225.24301635342755</v>
      </c>
      <c r="AR147" s="6">
        <f t="shared" ca="1" si="12"/>
        <v>222.99058618989326</v>
      </c>
      <c r="AS147" s="6">
        <f t="shared" ca="1" si="12"/>
        <v>220.76068032799432</v>
      </c>
      <c r="AT147" s="6">
        <f t="shared" ca="1" si="12"/>
        <v>218.55307352471436</v>
      </c>
      <c r="AU147" s="6">
        <f t="shared" ca="1" si="12"/>
        <v>216.36754278946722</v>
      </c>
      <c r="AV147" s="6">
        <f t="shared" ca="1" si="12"/>
        <v>214.20386736157255</v>
      </c>
      <c r="AW147" s="6">
        <f t="shared" ca="1" si="12"/>
        <v>212.06182868795682</v>
      </c>
      <c r="AX147" s="6">
        <f t="shared" ca="1" si="12"/>
        <v>0</v>
      </c>
      <c r="AY147" s="6">
        <f t="shared" ca="1" si="12"/>
        <v>0</v>
      </c>
      <c r="BA147" s="6">
        <f t="shared" ca="1" si="10"/>
        <v>333.33333333333331</v>
      </c>
    </row>
    <row r="148" spans="1:53" hidden="1" outlineLevel="1" x14ac:dyDescent="0.5">
      <c r="A148" s="48">
        <v>3</v>
      </c>
      <c r="B148">
        <f t="shared" si="8"/>
        <v>3</v>
      </c>
      <c r="C148" s="8">
        <v>42490</v>
      </c>
      <c r="D148" s="6">
        <f t="shared" ref="D148:AY148" ca="1" si="13">OFFSET(D93,,$A148)</f>
        <v>1250</v>
      </c>
      <c r="E148" s="6">
        <f t="shared" ca="1" si="13"/>
        <v>1237.5</v>
      </c>
      <c r="F148" s="6">
        <f t="shared" ca="1" si="13"/>
        <v>1225.125</v>
      </c>
      <c r="G148" s="6">
        <f t="shared" ca="1" si="13"/>
        <v>1212.87375</v>
      </c>
      <c r="H148" s="6">
        <f t="shared" ca="1" si="13"/>
        <v>800.49667499999998</v>
      </c>
      <c r="I148" s="6">
        <f t="shared" ca="1" si="13"/>
        <v>792.49170824999999</v>
      </c>
      <c r="J148" s="6">
        <f t="shared" ca="1" si="13"/>
        <v>784.56679116750001</v>
      </c>
      <c r="K148" s="6">
        <f t="shared" ca="1" si="13"/>
        <v>776.72112325582498</v>
      </c>
      <c r="L148" s="6">
        <f t="shared" ca="1" si="13"/>
        <v>384.47695601163338</v>
      </c>
      <c r="M148" s="6">
        <f t="shared" ca="1" si="13"/>
        <v>380.63218645151704</v>
      </c>
      <c r="N148" s="6">
        <f t="shared" ca="1" si="13"/>
        <v>376.82586458700189</v>
      </c>
      <c r="O148" s="6">
        <f t="shared" ca="1" si="13"/>
        <v>373.05760594113184</v>
      </c>
      <c r="P148" s="6">
        <f t="shared" ca="1" si="13"/>
        <v>369.32702988172053</v>
      </c>
      <c r="Q148" s="6">
        <f t="shared" ca="1" si="13"/>
        <v>365.63375958290334</v>
      </c>
      <c r="R148" s="6">
        <f t="shared" ca="1" si="13"/>
        <v>361.97742198707431</v>
      </c>
      <c r="S148" s="6">
        <f t="shared" ca="1" si="13"/>
        <v>358.35764776720356</v>
      </c>
      <c r="T148" s="6">
        <f t="shared" ca="1" si="13"/>
        <v>354.77407128953155</v>
      </c>
      <c r="U148" s="6">
        <f t="shared" ca="1" si="13"/>
        <v>351.22633057663626</v>
      </c>
      <c r="V148" s="6">
        <f t="shared" ca="1" si="13"/>
        <v>347.71406727086992</v>
      </c>
      <c r="W148" s="6">
        <f t="shared" ca="1" si="13"/>
        <v>344.23692659816123</v>
      </c>
      <c r="X148" s="6">
        <f t="shared" ca="1" si="13"/>
        <v>340.79455733217964</v>
      </c>
      <c r="Y148" s="6">
        <f t="shared" ca="1" si="13"/>
        <v>337.38661175885784</v>
      </c>
      <c r="Z148" s="6">
        <f t="shared" ca="1" si="13"/>
        <v>334.01274564126925</v>
      </c>
      <c r="AA148" s="6">
        <f t="shared" ca="1" si="13"/>
        <v>330.67261818485656</v>
      </c>
      <c r="AB148" s="6">
        <f t="shared" ca="1" si="13"/>
        <v>327.36589200300801</v>
      </c>
      <c r="AC148" s="6">
        <f t="shared" ca="1" si="13"/>
        <v>324.09223308297794</v>
      </c>
      <c r="AD148" s="6">
        <f t="shared" ca="1" si="13"/>
        <v>320.85131075214815</v>
      </c>
      <c r="AE148" s="6">
        <f t="shared" ca="1" si="13"/>
        <v>317.64279764462668</v>
      </c>
      <c r="AF148" s="6">
        <f t="shared" ca="1" si="13"/>
        <v>314.46636966818039</v>
      </c>
      <c r="AG148" s="6">
        <f t="shared" ca="1" si="13"/>
        <v>311.3217059714986</v>
      </c>
      <c r="AH148" s="6">
        <f t="shared" ca="1" si="13"/>
        <v>308.2084889117836</v>
      </c>
      <c r="AI148" s="6">
        <f t="shared" ca="1" si="13"/>
        <v>305.12640402266578</v>
      </c>
      <c r="AJ148" s="6">
        <f t="shared" ca="1" si="13"/>
        <v>302.07513998243911</v>
      </c>
      <c r="AK148" s="6">
        <f t="shared" ca="1" si="13"/>
        <v>299.05438858261471</v>
      </c>
      <c r="AL148" s="6">
        <f t="shared" ca="1" si="13"/>
        <v>296.06384469678858</v>
      </c>
      <c r="AM148" s="6">
        <f t="shared" ca="1" si="13"/>
        <v>293.10320624982069</v>
      </c>
      <c r="AN148" s="6">
        <f t="shared" ca="1" si="13"/>
        <v>290.17217418732247</v>
      </c>
      <c r="AO148" s="6">
        <f t="shared" ca="1" si="13"/>
        <v>287.27045244544922</v>
      </c>
      <c r="AP148" s="6">
        <f t="shared" ca="1" si="13"/>
        <v>284.39774792099473</v>
      </c>
      <c r="AQ148" s="6">
        <f t="shared" ca="1" si="13"/>
        <v>281.55377044178476</v>
      </c>
      <c r="AR148" s="6">
        <f t="shared" ca="1" si="13"/>
        <v>278.7382327373669</v>
      </c>
      <c r="AS148" s="6">
        <f t="shared" ca="1" si="13"/>
        <v>275.95085040999322</v>
      </c>
      <c r="AT148" s="6">
        <f t="shared" ca="1" si="13"/>
        <v>273.1913419058933</v>
      </c>
      <c r="AU148" s="6">
        <f t="shared" ca="1" si="13"/>
        <v>270.45942848683438</v>
      </c>
      <c r="AV148" s="6">
        <f t="shared" ca="1" si="13"/>
        <v>267.75483420196605</v>
      </c>
      <c r="AW148" s="6">
        <f t="shared" ca="1" si="13"/>
        <v>0</v>
      </c>
      <c r="AX148" s="6">
        <f t="shared" ca="1" si="13"/>
        <v>0</v>
      </c>
      <c r="AY148" s="6">
        <f t="shared" ca="1" si="13"/>
        <v>0</v>
      </c>
      <c r="BA148" s="6">
        <f t="shared" ca="1" si="10"/>
        <v>416.66666666666669</v>
      </c>
    </row>
    <row r="149" spans="1:53" hidden="1" outlineLevel="1" x14ac:dyDescent="0.5">
      <c r="A149" s="48">
        <v>4</v>
      </c>
      <c r="B149">
        <f t="shared" si="8"/>
        <v>3</v>
      </c>
      <c r="C149" s="8">
        <v>42521</v>
      </c>
      <c r="D149" s="6">
        <f t="shared" ref="D149:AY149" ca="1" si="14">OFFSET(D94,,$A149)</f>
        <v>2500</v>
      </c>
      <c r="E149" s="6">
        <f t="shared" ca="1" si="14"/>
        <v>2475</v>
      </c>
      <c r="F149" s="6">
        <f t="shared" ca="1" si="14"/>
        <v>2450.25</v>
      </c>
      <c r="G149" s="6">
        <f t="shared" ca="1" si="14"/>
        <v>2425.7474999999999</v>
      </c>
      <c r="H149" s="6">
        <f t="shared" ca="1" si="14"/>
        <v>1600.99335</v>
      </c>
      <c r="I149" s="6">
        <f t="shared" ca="1" si="14"/>
        <v>1584.9834165</v>
      </c>
      <c r="J149" s="6">
        <f t="shared" ca="1" si="14"/>
        <v>1569.133582335</v>
      </c>
      <c r="K149" s="6">
        <f t="shared" ca="1" si="14"/>
        <v>1553.44224651165</v>
      </c>
      <c r="L149" s="6">
        <f t="shared" ca="1" si="14"/>
        <v>768.95391202326675</v>
      </c>
      <c r="M149" s="6">
        <f t="shared" ca="1" si="14"/>
        <v>761.26437290303409</v>
      </c>
      <c r="N149" s="6">
        <f t="shared" ca="1" si="14"/>
        <v>753.65172917400378</v>
      </c>
      <c r="O149" s="6">
        <f t="shared" ca="1" si="14"/>
        <v>746.11521188226368</v>
      </c>
      <c r="P149" s="6">
        <f t="shared" ca="1" si="14"/>
        <v>738.65405976344107</v>
      </c>
      <c r="Q149" s="6">
        <f t="shared" ca="1" si="14"/>
        <v>731.26751916580668</v>
      </c>
      <c r="R149" s="6">
        <f t="shared" ca="1" si="14"/>
        <v>723.95484397414862</v>
      </c>
      <c r="S149" s="6">
        <f t="shared" ca="1" si="14"/>
        <v>716.71529553440712</v>
      </c>
      <c r="T149" s="6">
        <f t="shared" ca="1" si="14"/>
        <v>709.5481425790631</v>
      </c>
      <c r="U149" s="6">
        <f t="shared" ca="1" si="14"/>
        <v>702.45266115327252</v>
      </c>
      <c r="V149" s="6">
        <f t="shared" ca="1" si="14"/>
        <v>695.42813454173984</v>
      </c>
      <c r="W149" s="6">
        <f t="shared" ca="1" si="14"/>
        <v>688.47385319632247</v>
      </c>
      <c r="X149" s="6">
        <f t="shared" ca="1" si="14"/>
        <v>681.58911466435927</v>
      </c>
      <c r="Y149" s="6">
        <f t="shared" ca="1" si="14"/>
        <v>674.77322351771568</v>
      </c>
      <c r="Z149" s="6">
        <f t="shared" ca="1" si="14"/>
        <v>668.0254912825385</v>
      </c>
      <c r="AA149" s="6">
        <f t="shared" ca="1" si="14"/>
        <v>661.34523636971312</v>
      </c>
      <c r="AB149" s="6">
        <f t="shared" ca="1" si="14"/>
        <v>654.73178400601603</v>
      </c>
      <c r="AC149" s="6">
        <f t="shared" ca="1" si="14"/>
        <v>648.18446616595588</v>
      </c>
      <c r="AD149" s="6">
        <f t="shared" ca="1" si="14"/>
        <v>641.7026215042963</v>
      </c>
      <c r="AE149" s="6">
        <f t="shared" ca="1" si="14"/>
        <v>635.28559528925337</v>
      </c>
      <c r="AF149" s="6">
        <f t="shared" ca="1" si="14"/>
        <v>628.93273933636078</v>
      </c>
      <c r="AG149" s="6">
        <f t="shared" ca="1" si="14"/>
        <v>622.6434119429972</v>
      </c>
      <c r="AH149" s="6">
        <f t="shared" ca="1" si="14"/>
        <v>616.41697782356721</v>
      </c>
      <c r="AI149" s="6">
        <f t="shared" ca="1" si="14"/>
        <v>610.25280804533156</v>
      </c>
      <c r="AJ149" s="6">
        <f t="shared" ca="1" si="14"/>
        <v>604.15027996487822</v>
      </c>
      <c r="AK149" s="6">
        <f t="shared" ca="1" si="14"/>
        <v>598.10877716522941</v>
      </c>
      <c r="AL149" s="6">
        <f t="shared" ca="1" si="14"/>
        <v>592.12768939357716</v>
      </c>
      <c r="AM149" s="6">
        <f t="shared" ca="1" si="14"/>
        <v>586.20641249964137</v>
      </c>
      <c r="AN149" s="6">
        <f t="shared" ca="1" si="14"/>
        <v>580.34434837464494</v>
      </c>
      <c r="AO149" s="6">
        <f t="shared" ca="1" si="14"/>
        <v>574.54090489089845</v>
      </c>
      <c r="AP149" s="6">
        <f t="shared" ca="1" si="14"/>
        <v>568.79549584198946</v>
      </c>
      <c r="AQ149" s="6">
        <f t="shared" ca="1" si="14"/>
        <v>563.10754088356953</v>
      </c>
      <c r="AR149" s="6">
        <f t="shared" ca="1" si="14"/>
        <v>557.4764654747338</v>
      </c>
      <c r="AS149" s="6">
        <f t="shared" ca="1" si="14"/>
        <v>551.90170081998644</v>
      </c>
      <c r="AT149" s="6">
        <f t="shared" ca="1" si="14"/>
        <v>546.38268381178659</v>
      </c>
      <c r="AU149" s="6">
        <f t="shared" ca="1" si="14"/>
        <v>540.91885697366877</v>
      </c>
      <c r="AV149" s="6">
        <f t="shared" ca="1" si="14"/>
        <v>0</v>
      </c>
      <c r="AW149" s="6">
        <f t="shared" ca="1" si="14"/>
        <v>0</v>
      </c>
      <c r="AX149" s="6">
        <f t="shared" ca="1" si="14"/>
        <v>0</v>
      </c>
      <c r="AY149" s="6">
        <f t="shared" ca="1" si="14"/>
        <v>0</v>
      </c>
      <c r="BA149" s="6">
        <f t="shared" ca="1" si="10"/>
        <v>833.33333333333337</v>
      </c>
    </row>
    <row r="150" spans="1:53" hidden="1" outlineLevel="1" x14ac:dyDescent="0.5">
      <c r="A150" s="48">
        <v>5</v>
      </c>
      <c r="B150">
        <f t="shared" si="8"/>
        <v>3</v>
      </c>
      <c r="C150" s="8">
        <v>42551</v>
      </c>
      <c r="D150" s="6">
        <f t="shared" ref="D150:AY150" ca="1" si="15">OFFSET(D95,,$A150)</f>
        <v>1250</v>
      </c>
      <c r="E150" s="6">
        <f t="shared" ca="1" si="15"/>
        <v>1237.5</v>
      </c>
      <c r="F150" s="6">
        <f t="shared" ca="1" si="15"/>
        <v>1225.125</v>
      </c>
      <c r="G150" s="6">
        <f t="shared" ca="1" si="15"/>
        <v>1212.87375</v>
      </c>
      <c r="H150" s="6">
        <f t="shared" ca="1" si="15"/>
        <v>800.49667499999998</v>
      </c>
      <c r="I150" s="6">
        <f t="shared" ca="1" si="15"/>
        <v>792.49170824999999</v>
      </c>
      <c r="J150" s="6">
        <f t="shared" ca="1" si="15"/>
        <v>784.56679116750001</v>
      </c>
      <c r="K150" s="6">
        <f t="shared" ca="1" si="15"/>
        <v>776.72112325582498</v>
      </c>
      <c r="L150" s="6">
        <f t="shared" ca="1" si="15"/>
        <v>384.47695601163338</v>
      </c>
      <c r="M150" s="6">
        <f t="shared" ca="1" si="15"/>
        <v>380.63218645151704</v>
      </c>
      <c r="N150" s="6">
        <f t="shared" ca="1" si="15"/>
        <v>376.82586458700189</v>
      </c>
      <c r="O150" s="6">
        <f t="shared" ca="1" si="15"/>
        <v>373.05760594113184</v>
      </c>
      <c r="P150" s="6">
        <f t="shared" ca="1" si="15"/>
        <v>369.32702988172053</v>
      </c>
      <c r="Q150" s="6">
        <f t="shared" ca="1" si="15"/>
        <v>365.63375958290334</v>
      </c>
      <c r="R150" s="6">
        <f t="shared" ca="1" si="15"/>
        <v>361.97742198707431</v>
      </c>
      <c r="S150" s="6">
        <f t="shared" ca="1" si="15"/>
        <v>358.35764776720356</v>
      </c>
      <c r="T150" s="6">
        <f t="shared" ca="1" si="15"/>
        <v>354.77407128953155</v>
      </c>
      <c r="U150" s="6">
        <f t="shared" ca="1" si="15"/>
        <v>351.22633057663626</v>
      </c>
      <c r="V150" s="6">
        <f t="shared" ca="1" si="15"/>
        <v>347.71406727086992</v>
      </c>
      <c r="W150" s="6">
        <f t="shared" ca="1" si="15"/>
        <v>344.23692659816123</v>
      </c>
      <c r="X150" s="6">
        <f t="shared" ca="1" si="15"/>
        <v>340.79455733217964</v>
      </c>
      <c r="Y150" s="6">
        <f t="shared" ca="1" si="15"/>
        <v>337.38661175885784</v>
      </c>
      <c r="Z150" s="6">
        <f t="shared" ca="1" si="15"/>
        <v>334.01274564126925</v>
      </c>
      <c r="AA150" s="6">
        <f t="shared" ca="1" si="15"/>
        <v>330.67261818485656</v>
      </c>
      <c r="AB150" s="6">
        <f t="shared" ca="1" si="15"/>
        <v>327.36589200300801</v>
      </c>
      <c r="AC150" s="6">
        <f t="shared" ca="1" si="15"/>
        <v>324.09223308297794</v>
      </c>
      <c r="AD150" s="6">
        <f t="shared" ca="1" si="15"/>
        <v>320.85131075214815</v>
      </c>
      <c r="AE150" s="6">
        <f t="shared" ca="1" si="15"/>
        <v>317.64279764462668</v>
      </c>
      <c r="AF150" s="6">
        <f t="shared" ca="1" si="15"/>
        <v>314.46636966818039</v>
      </c>
      <c r="AG150" s="6">
        <f t="shared" ca="1" si="15"/>
        <v>311.3217059714986</v>
      </c>
      <c r="AH150" s="6">
        <f t="shared" ca="1" si="15"/>
        <v>308.2084889117836</v>
      </c>
      <c r="AI150" s="6">
        <f t="shared" ca="1" si="15"/>
        <v>305.12640402266578</v>
      </c>
      <c r="AJ150" s="6">
        <f t="shared" ca="1" si="15"/>
        <v>302.07513998243911</v>
      </c>
      <c r="AK150" s="6">
        <f t="shared" ca="1" si="15"/>
        <v>299.05438858261471</v>
      </c>
      <c r="AL150" s="6">
        <f t="shared" ca="1" si="15"/>
        <v>296.06384469678858</v>
      </c>
      <c r="AM150" s="6">
        <f t="shared" ca="1" si="15"/>
        <v>293.10320624982069</v>
      </c>
      <c r="AN150" s="6">
        <f t="shared" ca="1" si="15"/>
        <v>290.17217418732247</v>
      </c>
      <c r="AO150" s="6">
        <f t="shared" ca="1" si="15"/>
        <v>287.27045244544922</v>
      </c>
      <c r="AP150" s="6">
        <f t="shared" ca="1" si="15"/>
        <v>284.39774792099473</v>
      </c>
      <c r="AQ150" s="6">
        <f t="shared" ca="1" si="15"/>
        <v>281.55377044178476</v>
      </c>
      <c r="AR150" s="6">
        <f t="shared" ca="1" si="15"/>
        <v>278.7382327373669</v>
      </c>
      <c r="AS150" s="6">
        <f t="shared" ca="1" si="15"/>
        <v>275.95085040999322</v>
      </c>
      <c r="AT150" s="6">
        <f t="shared" ca="1" si="15"/>
        <v>273.1913419058933</v>
      </c>
      <c r="AU150" s="6">
        <f t="shared" ca="1" si="15"/>
        <v>0</v>
      </c>
      <c r="AV150" s="6">
        <f t="shared" ca="1" si="15"/>
        <v>0</v>
      </c>
      <c r="AW150" s="6">
        <f t="shared" ca="1" si="15"/>
        <v>0</v>
      </c>
      <c r="AX150" s="6">
        <f t="shared" ca="1" si="15"/>
        <v>0</v>
      </c>
      <c r="AY150" s="6">
        <f t="shared" ca="1" si="15"/>
        <v>0</v>
      </c>
      <c r="BA150" s="6">
        <f t="shared" ca="1" si="10"/>
        <v>416.66666666666669</v>
      </c>
    </row>
    <row r="151" spans="1:53" hidden="1" outlineLevel="1" x14ac:dyDescent="0.5">
      <c r="A151" s="48">
        <v>6</v>
      </c>
      <c r="B151">
        <f t="shared" si="8"/>
        <v>3</v>
      </c>
      <c r="C151" s="8">
        <v>42582</v>
      </c>
      <c r="D151" s="6">
        <f t="shared" ref="D151:AY151" ca="1" si="16">OFFSET(D96,,$A151)</f>
        <v>1250</v>
      </c>
      <c r="E151" s="6">
        <f t="shared" ca="1" si="16"/>
        <v>1237.5</v>
      </c>
      <c r="F151" s="6">
        <f t="shared" ca="1" si="16"/>
        <v>1225.125</v>
      </c>
      <c r="G151" s="6">
        <f t="shared" ca="1" si="16"/>
        <v>1212.87375</v>
      </c>
      <c r="H151" s="6">
        <f t="shared" ca="1" si="16"/>
        <v>800.49667499999998</v>
      </c>
      <c r="I151" s="6">
        <f t="shared" ca="1" si="16"/>
        <v>792.49170824999999</v>
      </c>
      <c r="J151" s="6">
        <f t="shared" ca="1" si="16"/>
        <v>784.56679116750001</v>
      </c>
      <c r="K151" s="6">
        <f t="shared" ca="1" si="16"/>
        <v>776.72112325582498</v>
      </c>
      <c r="L151" s="6">
        <f t="shared" ca="1" si="16"/>
        <v>384.47695601163338</v>
      </c>
      <c r="M151" s="6">
        <f t="shared" ca="1" si="16"/>
        <v>380.63218645151704</v>
      </c>
      <c r="N151" s="6">
        <f t="shared" ca="1" si="16"/>
        <v>376.82586458700189</v>
      </c>
      <c r="O151" s="6">
        <f t="shared" ca="1" si="16"/>
        <v>373.05760594113184</v>
      </c>
      <c r="P151" s="6">
        <f t="shared" ca="1" si="16"/>
        <v>369.32702988172053</v>
      </c>
      <c r="Q151" s="6">
        <f t="shared" ca="1" si="16"/>
        <v>365.63375958290334</v>
      </c>
      <c r="R151" s="6">
        <f t="shared" ca="1" si="16"/>
        <v>361.97742198707431</v>
      </c>
      <c r="S151" s="6">
        <f t="shared" ca="1" si="16"/>
        <v>358.35764776720356</v>
      </c>
      <c r="T151" s="6">
        <f t="shared" ca="1" si="16"/>
        <v>354.77407128953155</v>
      </c>
      <c r="U151" s="6">
        <f t="shared" ca="1" si="16"/>
        <v>351.22633057663626</v>
      </c>
      <c r="V151" s="6">
        <f t="shared" ca="1" si="16"/>
        <v>347.71406727086992</v>
      </c>
      <c r="W151" s="6">
        <f t="shared" ca="1" si="16"/>
        <v>344.23692659816123</v>
      </c>
      <c r="X151" s="6">
        <f t="shared" ca="1" si="16"/>
        <v>340.79455733217964</v>
      </c>
      <c r="Y151" s="6">
        <f t="shared" ca="1" si="16"/>
        <v>337.38661175885784</v>
      </c>
      <c r="Z151" s="6">
        <f t="shared" ca="1" si="16"/>
        <v>334.01274564126925</v>
      </c>
      <c r="AA151" s="6">
        <f t="shared" ca="1" si="16"/>
        <v>330.67261818485656</v>
      </c>
      <c r="AB151" s="6">
        <f t="shared" ca="1" si="16"/>
        <v>327.36589200300801</v>
      </c>
      <c r="AC151" s="6">
        <f t="shared" ca="1" si="16"/>
        <v>324.09223308297794</v>
      </c>
      <c r="AD151" s="6">
        <f t="shared" ca="1" si="16"/>
        <v>320.85131075214815</v>
      </c>
      <c r="AE151" s="6">
        <f t="shared" ca="1" si="16"/>
        <v>317.64279764462668</v>
      </c>
      <c r="AF151" s="6">
        <f t="shared" ca="1" si="16"/>
        <v>314.46636966818039</v>
      </c>
      <c r="AG151" s="6">
        <f t="shared" ca="1" si="16"/>
        <v>311.3217059714986</v>
      </c>
      <c r="AH151" s="6">
        <f t="shared" ca="1" si="16"/>
        <v>308.2084889117836</v>
      </c>
      <c r="AI151" s="6">
        <f t="shared" ca="1" si="16"/>
        <v>305.12640402266578</v>
      </c>
      <c r="AJ151" s="6">
        <f t="shared" ca="1" si="16"/>
        <v>302.07513998243911</v>
      </c>
      <c r="AK151" s="6">
        <f t="shared" ca="1" si="16"/>
        <v>299.05438858261471</v>
      </c>
      <c r="AL151" s="6">
        <f t="shared" ca="1" si="16"/>
        <v>296.06384469678858</v>
      </c>
      <c r="AM151" s="6">
        <f t="shared" ca="1" si="16"/>
        <v>293.10320624982069</v>
      </c>
      <c r="AN151" s="6">
        <f t="shared" ca="1" si="16"/>
        <v>290.17217418732247</v>
      </c>
      <c r="AO151" s="6">
        <f t="shared" ca="1" si="16"/>
        <v>287.27045244544922</v>
      </c>
      <c r="AP151" s="6">
        <f t="shared" ca="1" si="16"/>
        <v>284.39774792099473</v>
      </c>
      <c r="AQ151" s="6">
        <f t="shared" ca="1" si="16"/>
        <v>281.55377044178476</v>
      </c>
      <c r="AR151" s="6">
        <f t="shared" ca="1" si="16"/>
        <v>278.7382327373669</v>
      </c>
      <c r="AS151" s="6">
        <f t="shared" ca="1" si="16"/>
        <v>275.95085040999322</v>
      </c>
      <c r="AT151" s="6">
        <f t="shared" ca="1" si="16"/>
        <v>0</v>
      </c>
      <c r="AU151" s="6">
        <f t="shared" ca="1" si="16"/>
        <v>0</v>
      </c>
      <c r="AV151" s="6">
        <f t="shared" ca="1" si="16"/>
        <v>0</v>
      </c>
      <c r="AW151" s="6">
        <f t="shared" ca="1" si="16"/>
        <v>0</v>
      </c>
      <c r="AX151" s="6">
        <f t="shared" ca="1" si="16"/>
        <v>0</v>
      </c>
      <c r="AY151" s="6">
        <f t="shared" ca="1" si="16"/>
        <v>0</v>
      </c>
      <c r="BA151" s="6">
        <f t="shared" ca="1" si="10"/>
        <v>416.66666666666669</v>
      </c>
    </row>
    <row r="152" spans="1:53" hidden="1" outlineLevel="1" x14ac:dyDescent="0.5">
      <c r="A152" s="48">
        <v>7</v>
      </c>
      <c r="B152">
        <f t="shared" si="8"/>
        <v>3</v>
      </c>
      <c r="C152" s="8">
        <v>42613</v>
      </c>
      <c r="D152" s="6">
        <f t="shared" ref="D152:AY152" ca="1" si="17">OFFSET(D97,,$A152)</f>
        <v>1250</v>
      </c>
      <c r="E152" s="6">
        <f t="shared" ca="1" si="17"/>
        <v>1262.5</v>
      </c>
      <c r="F152" s="6">
        <f t="shared" ca="1" si="17"/>
        <v>1275.125</v>
      </c>
      <c r="G152" s="6">
        <f t="shared" ca="1" si="17"/>
        <v>1287.8762500000003</v>
      </c>
      <c r="H152" s="6">
        <f t="shared" ca="1" si="17"/>
        <v>867.17000833333339</v>
      </c>
      <c r="I152" s="6">
        <f t="shared" ca="1" si="17"/>
        <v>875.84170841666673</v>
      </c>
      <c r="J152" s="6">
        <f t="shared" ca="1" si="17"/>
        <v>884.60012550083343</v>
      </c>
      <c r="K152" s="6">
        <f t="shared" ca="1" si="17"/>
        <v>893.44612675584176</v>
      </c>
      <c r="L152" s="6">
        <f t="shared" ca="1" si="17"/>
        <v>451.19029401170008</v>
      </c>
      <c r="M152" s="6">
        <f t="shared" ca="1" si="17"/>
        <v>455.70219695181709</v>
      </c>
      <c r="N152" s="6">
        <f t="shared" ca="1" si="17"/>
        <v>460.25921892133528</v>
      </c>
      <c r="O152" s="6">
        <f t="shared" ca="1" si="17"/>
        <v>464.86181111054862</v>
      </c>
      <c r="P152" s="6">
        <f t="shared" ca="1" si="17"/>
        <v>469.51042922165408</v>
      </c>
      <c r="Q152" s="6">
        <f t="shared" ca="1" si="17"/>
        <v>474.20553351387065</v>
      </c>
      <c r="R152" s="6">
        <f t="shared" ca="1" si="17"/>
        <v>478.94758884900938</v>
      </c>
      <c r="S152" s="6">
        <f t="shared" ca="1" si="17"/>
        <v>483.73706473749945</v>
      </c>
      <c r="T152" s="6">
        <f t="shared" ca="1" si="17"/>
        <v>488.57443538487445</v>
      </c>
      <c r="U152" s="6">
        <f t="shared" ca="1" si="17"/>
        <v>493.46017973872318</v>
      </c>
      <c r="V152" s="6">
        <f t="shared" ca="1" si="17"/>
        <v>498.39478153611043</v>
      </c>
      <c r="W152" s="6">
        <f t="shared" ca="1" si="17"/>
        <v>503.37872935147152</v>
      </c>
      <c r="X152" s="6">
        <f t="shared" ca="1" si="17"/>
        <v>508.41251664498623</v>
      </c>
      <c r="Y152" s="6">
        <f t="shared" ca="1" si="17"/>
        <v>513.49664181143612</v>
      </c>
      <c r="Z152" s="6">
        <f t="shared" ca="1" si="17"/>
        <v>518.63160822955047</v>
      </c>
      <c r="AA152" s="6">
        <f t="shared" ca="1" si="17"/>
        <v>523.81792431184601</v>
      </c>
      <c r="AB152" s="6">
        <f t="shared" ca="1" si="17"/>
        <v>529.05610355496447</v>
      </c>
      <c r="AC152" s="6">
        <f t="shared" ca="1" si="17"/>
        <v>534.34666459051414</v>
      </c>
      <c r="AD152" s="6">
        <f t="shared" ca="1" si="17"/>
        <v>539.69013123641923</v>
      </c>
      <c r="AE152" s="6">
        <f t="shared" ca="1" si="17"/>
        <v>545.08703254878344</v>
      </c>
      <c r="AF152" s="6">
        <f t="shared" ca="1" si="17"/>
        <v>550.53790287427125</v>
      </c>
      <c r="AG152" s="6">
        <f t="shared" ca="1" si="17"/>
        <v>556.04328190301396</v>
      </c>
      <c r="AH152" s="6">
        <f t="shared" ca="1" si="17"/>
        <v>561.60371472204406</v>
      </c>
      <c r="AI152" s="6">
        <f t="shared" ca="1" si="17"/>
        <v>567.21975186926454</v>
      </c>
      <c r="AJ152" s="6">
        <f t="shared" ca="1" si="17"/>
        <v>572.8919493879572</v>
      </c>
      <c r="AK152" s="6">
        <f t="shared" ca="1" si="17"/>
        <v>578.62086888183683</v>
      </c>
      <c r="AL152" s="6">
        <f t="shared" ca="1" si="17"/>
        <v>584.40707757065525</v>
      </c>
      <c r="AM152" s="6">
        <f t="shared" ca="1" si="17"/>
        <v>590.25114834636179</v>
      </c>
      <c r="AN152" s="6">
        <f t="shared" ca="1" si="17"/>
        <v>596.15365982982541</v>
      </c>
      <c r="AO152" s="6">
        <f t="shared" ca="1" si="17"/>
        <v>602.11519642812368</v>
      </c>
      <c r="AP152" s="6">
        <f t="shared" ca="1" si="17"/>
        <v>608.1363483924049</v>
      </c>
      <c r="AQ152" s="6">
        <f t="shared" ca="1" si="17"/>
        <v>614.21771187632896</v>
      </c>
      <c r="AR152" s="6">
        <f t="shared" ca="1" si="17"/>
        <v>620.35988899509221</v>
      </c>
      <c r="AS152" s="6">
        <f t="shared" ca="1" si="17"/>
        <v>0</v>
      </c>
      <c r="AT152" s="6">
        <f t="shared" ca="1" si="17"/>
        <v>0</v>
      </c>
      <c r="AU152" s="6">
        <f t="shared" ca="1" si="17"/>
        <v>0</v>
      </c>
      <c r="AV152" s="6">
        <f t="shared" ca="1" si="17"/>
        <v>0</v>
      </c>
      <c r="AW152" s="6">
        <f t="shared" ca="1" si="17"/>
        <v>0</v>
      </c>
      <c r="AX152" s="6">
        <f t="shared" ca="1" si="17"/>
        <v>0</v>
      </c>
      <c r="AY152" s="6">
        <f t="shared" ca="1" si="17"/>
        <v>0</v>
      </c>
      <c r="BA152" s="6">
        <f t="shared" ca="1" si="10"/>
        <v>416.66666666666669</v>
      </c>
    </row>
    <row r="153" spans="1:53" hidden="1" outlineLevel="1" x14ac:dyDescent="0.5">
      <c r="A153" s="48">
        <v>8</v>
      </c>
      <c r="B153">
        <f t="shared" si="8"/>
        <v>3</v>
      </c>
      <c r="C153" s="8">
        <v>42643</v>
      </c>
      <c r="D153" s="6">
        <f t="shared" ref="D153:AY153" ca="1" si="18">OFFSET(D98,,$A153)</f>
        <v>1250</v>
      </c>
      <c r="E153" s="6">
        <f t="shared" ca="1" si="18"/>
        <v>1250</v>
      </c>
      <c r="F153" s="6">
        <f t="shared" ca="1" si="18"/>
        <v>1250</v>
      </c>
      <c r="G153" s="6">
        <f t="shared" ca="1" si="18"/>
        <v>1250</v>
      </c>
      <c r="H153" s="6">
        <f t="shared" ca="1" si="18"/>
        <v>833.33333333333337</v>
      </c>
      <c r="I153" s="6">
        <f t="shared" ca="1" si="18"/>
        <v>833.33333333333337</v>
      </c>
      <c r="J153" s="6">
        <f t="shared" ca="1" si="18"/>
        <v>833.33333333333337</v>
      </c>
      <c r="K153" s="6">
        <f t="shared" ca="1" si="18"/>
        <v>833.33333333333337</v>
      </c>
      <c r="L153" s="6">
        <f t="shared" ca="1" si="18"/>
        <v>416.66666666666669</v>
      </c>
      <c r="M153" s="6">
        <f t="shared" ca="1" si="18"/>
        <v>416.66666666666669</v>
      </c>
      <c r="N153" s="6">
        <f t="shared" ca="1" si="18"/>
        <v>416.66666666666669</v>
      </c>
      <c r="O153" s="6">
        <f t="shared" ca="1" si="18"/>
        <v>416.66666666666669</v>
      </c>
      <c r="P153" s="6">
        <f t="shared" ca="1" si="18"/>
        <v>416.66666666666669</v>
      </c>
      <c r="Q153" s="6">
        <f t="shared" ca="1" si="18"/>
        <v>416.66666666666669</v>
      </c>
      <c r="R153" s="6">
        <f t="shared" ca="1" si="18"/>
        <v>416.66666666666669</v>
      </c>
      <c r="S153" s="6">
        <f t="shared" ca="1" si="18"/>
        <v>416.66666666666669</v>
      </c>
      <c r="T153" s="6">
        <f t="shared" ca="1" si="18"/>
        <v>416.66666666666669</v>
      </c>
      <c r="U153" s="6">
        <f t="shared" ca="1" si="18"/>
        <v>416.66666666666669</v>
      </c>
      <c r="V153" s="6">
        <f t="shared" ca="1" si="18"/>
        <v>416.66666666666669</v>
      </c>
      <c r="W153" s="6">
        <f t="shared" ca="1" si="18"/>
        <v>416.66666666666669</v>
      </c>
      <c r="X153" s="6">
        <f t="shared" ca="1" si="18"/>
        <v>416.66666666666669</v>
      </c>
      <c r="Y153" s="6">
        <f t="shared" ca="1" si="18"/>
        <v>416.66666666666669</v>
      </c>
      <c r="Z153" s="6">
        <f t="shared" ca="1" si="18"/>
        <v>416.66666666666669</v>
      </c>
      <c r="AA153" s="6">
        <f t="shared" ca="1" si="18"/>
        <v>416.66666666666669</v>
      </c>
      <c r="AB153" s="6">
        <f t="shared" ca="1" si="18"/>
        <v>416.66666666666669</v>
      </c>
      <c r="AC153" s="6">
        <f t="shared" ca="1" si="18"/>
        <v>416.66666666666669</v>
      </c>
      <c r="AD153" s="6">
        <f t="shared" ca="1" si="18"/>
        <v>416.66666666666669</v>
      </c>
      <c r="AE153" s="6">
        <f t="shared" ca="1" si="18"/>
        <v>416.66666666666669</v>
      </c>
      <c r="AF153" s="6">
        <f t="shared" ca="1" si="18"/>
        <v>416.66666666666669</v>
      </c>
      <c r="AG153" s="6">
        <f t="shared" ca="1" si="18"/>
        <v>416.66666666666669</v>
      </c>
      <c r="AH153" s="6">
        <f t="shared" ca="1" si="18"/>
        <v>416.66666666666669</v>
      </c>
      <c r="AI153" s="6">
        <f t="shared" ca="1" si="18"/>
        <v>416.66666666666669</v>
      </c>
      <c r="AJ153" s="6">
        <f t="shared" ca="1" si="18"/>
        <v>416.66666666666669</v>
      </c>
      <c r="AK153" s="6">
        <f t="shared" ca="1" si="18"/>
        <v>416.66666666666669</v>
      </c>
      <c r="AL153" s="6">
        <f t="shared" ca="1" si="18"/>
        <v>416.66666666666669</v>
      </c>
      <c r="AM153" s="6">
        <f t="shared" ca="1" si="18"/>
        <v>416.66666666666669</v>
      </c>
      <c r="AN153" s="6">
        <f t="shared" ca="1" si="18"/>
        <v>416.66666666666669</v>
      </c>
      <c r="AO153" s="6">
        <f t="shared" ca="1" si="18"/>
        <v>416.66666666666669</v>
      </c>
      <c r="AP153" s="6">
        <f t="shared" ca="1" si="18"/>
        <v>416.66666666666669</v>
      </c>
      <c r="AQ153" s="6">
        <f t="shared" ca="1" si="18"/>
        <v>416.66666666666669</v>
      </c>
      <c r="AR153" s="6">
        <f t="shared" ca="1" si="18"/>
        <v>0</v>
      </c>
      <c r="AS153" s="6">
        <f t="shared" ca="1" si="18"/>
        <v>0</v>
      </c>
      <c r="AT153" s="6">
        <f t="shared" ca="1" si="18"/>
        <v>0</v>
      </c>
      <c r="AU153" s="6">
        <f t="shared" ca="1" si="18"/>
        <v>0</v>
      </c>
      <c r="AV153" s="6">
        <f t="shared" ca="1" si="18"/>
        <v>0</v>
      </c>
      <c r="AW153" s="6">
        <f t="shared" ca="1" si="18"/>
        <v>0</v>
      </c>
      <c r="AX153" s="6">
        <f t="shared" ca="1" si="18"/>
        <v>0</v>
      </c>
      <c r="AY153" s="6">
        <f t="shared" ca="1" si="18"/>
        <v>0</v>
      </c>
      <c r="BA153" s="6">
        <f t="shared" ca="1" si="10"/>
        <v>416.66666666666669</v>
      </c>
    </row>
    <row r="154" spans="1:53" hidden="1" outlineLevel="1" x14ac:dyDescent="0.5">
      <c r="A154" s="48">
        <v>9</v>
      </c>
      <c r="B154">
        <f t="shared" si="8"/>
        <v>3</v>
      </c>
      <c r="C154" s="8">
        <v>42674</v>
      </c>
      <c r="D154" s="6">
        <f t="shared" ref="D154:AY154" ca="1" si="19">OFFSET(D99,,$A154)</f>
        <v>1250</v>
      </c>
      <c r="E154" s="6">
        <f t="shared" ca="1" si="19"/>
        <v>1262.5</v>
      </c>
      <c r="F154" s="6">
        <f t="shared" ca="1" si="19"/>
        <v>1275.125</v>
      </c>
      <c r="G154" s="6">
        <f t="shared" ca="1" si="19"/>
        <v>1287.8762500000003</v>
      </c>
      <c r="H154" s="6">
        <f t="shared" ca="1" si="19"/>
        <v>867.17000833333339</v>
      </c>
      <c r="I154" s="6">
        <f t="shared" ca="1" si="19"/>
        <v>875.84170841666673</v>
      </c>
      <c r="J154" s="6">
        <f t="shared" ca="1" si="19"/>
        <v>884.60012550083343</v>
      </c>
      <c r="K154" s="6">
        <f t="shared" ca="1" si="19"/>
        <v>893.44612675584176</v>
      </c>
      <c r="L154" s="6">
        <f t="shared" ca="1" si="19"/>
        <v>451.19029401170008</v>
      </c>
      <c r="M154" s="6">
        <f t="shared" ca="1" si="19"/>
        <v>455.70219695181709</v>
      </c>
      <c r="N154" s="6">
        <f t="shared" ca="1" si="19"/>
        <v>460.25921892133528</v>
      </c>
      <c r="O154" s="6">
        <f t="shared" ca="1" si="19"/>
        <v>464.86181111054862</v>
      </c>
      <c r="P154" s="6">
        <f t="shared" ca="1" si="19"/>
        <v>469.51042922165408</v>
      </c>
      <c r="Q154" s="6">
        <f t="shared" ca="1" si="19"/>
        <v>474.20553351387065</v>
      </c>
      <c r="R154" s="6">
        <f t="shared" ca="1" si="19"/>
        <v>478.94758884900938</v>
      </c>
      <c r="S154" s="6">
        <f t="shared" ca="1" si="19"/>
        <v>483.73706473749945</v>
      </c>
      <c r="T154" s="6">
        <f t="shared" ca="1" si="19"/>
        <v>488.57443538487445</v>
      </c>
      <c r="U154" s="6">
        <f t="shared" ca="1" si="19"/>
        <v>493.46017973872318</v>
      </c>
      <c r="V154" s="6">
        <f t="shared" ca="1" si="19"/>
        <v>498.39478153611043</v>
      </c>
      <c r="W154" s="6">
        <f t="shared" ca="1" si="19"/>
        <v>503.37872935147152</v>
      </c>
      <c r="X154" s="6">
        <f t="shared" ca="1" si="19"/>
        <v>508.41251664498623</v>
      </c>
      <c r="Y154" s="6">
        <f t="shared" ca="1" si="19"/>
        <v>513.49664181143612</v>
      </c>
      <c r="Z154" s="6">
        <f t="shared" ca="1" si="19"/>
        <v>518.63160822955047</v>
      </c>
      <c r="AA154" s="6">
        <f t="shared" ca="1" si="19"/>
        <v>523.81792431184601</v>
      </c>
      <c r="AB154" s="6">
        <f t="shared" ca="1" si="19"/>
        <v>529.05610355496447</v>
      </c>
      <c r="AC154" s="6">
        <f t="shared" ca="1" si="19"/>
        <v>534.34666459051414</v>
      </c>
      <c r="AD154" s="6">
        <f t="shared" ca="1" si="19"/>
        <v>539.69013123641923</v>
      </c>
      <c r="AE154" s="6">
        <f t="shared" ca="1" si="19"/>
        <v>545.08703254878344</v>
      </c>
      <c r="AF154" s="6">
        <f t="shared" ca="1" si="19"/>
        <v>550.53790287427125</v>
      </c>
      <c r="AG154" s="6">
        <f t="shared" ca="1" si="19"/>
        <v>556.04328190301396</v>
      </c>
      <c r="AH154" s="6">
        <f t="shared" ca="1" si="19"/>
        <v>561.60371472204406</v>
      </c>
      <c r="AI154" s="6">
        <f t="shared" ca="1" si="19"/>
        <v>567.21975186926454</v>
      </c>
      <c r="AJ154" s="6">
        <f t="shared" ca="1" si="19"/>
        <v>572.8919493879572</v>
      </c>
      <c r="AK154" s="6">
        <f t="shared" ca="1" si="19"/>
        <v>578.62086888183683</v>
      </c>
      <c r="AL154" s="6">
        <f t="shared" ca="1" si="19"/>
        <v>584.40707757065525</v>
      </c>
      <c r="AM154" s="6">
        <f t="shared" ca="1" si="19"/>
        <v>590.25114834636179</v>
      </c>
      <c r="AN154" s="6">
        <f t="shared" ca="1" si="19"/>
        <v>596.15365982982541</v>
      </c>
      <c r="AO154" s="6">
        <f t="shared" ca="1" si="19"/>
        <v>602.11519642812368</v>
      </c>
      <c r="AP154" s="6">
        <f t="shared" ca="1" si="19"/>
        <v>608.1363483924049</v>
      </c>
      <c r="AQ154" s="6">
        <f t="shared" ca="1" si="19"/>
        <v>0</v>
      </c>
      <c r="AR154" s="6">
        <f t="shared" ca="1" si="19"/>
        <v>0</v>
      </c>
      <c r="AS154" s="6">
        <f t="shared" ca="1" si="19"/>
        <v>0</v>
      </c>
      <c r="AT154" s="6">
        <f t="shared" ca="1" si="19"/>
        <v>0</v>
      </c>
      <c r="AU154" s="6">
        <f t="shared" ca="1" si="19"/>
        <v>0</v>
      </c>
      <c r="AV154" s="6">
        <f t="shared" ca="1" si="19"/>
        <v>0</v>
      </c>
      <c r="AW154" s="6">
        <f t="shared" ca="1" si="19"/>
        <v>0</v>
      </c>
      <c r="AX154" s="6">
        <f t="shared" ca="1" si="19"/>
        <v>0</v>
      </c>
      <c r="AY154" s="6">
        <f t="shared" ca="1" si="19"/>
        <v>0</v>
      </c>
      <c r="BA154" s="6">
        <f t="shared" ca="1" si="10"/>
        <v>416.66666666666669</v>
      </c>
    </row>
    <row r="155" spans="1:53" hidden="1" outlineLevel="1" x14ac:dyDescent="0.5">
      <c r="A155" s="48">
        <v>10</v>
      </c>
      <c r="B155">
        <f t="shared" si="8"/>
        <v>3</v>
      </c>
      <c r="C155" s="8">
        <v>42704</v>
      </c>
      <c r="D155" s="6">
        <f t="shared" ref="D155:AY155" ca="1" si="20">OFFSET(D100,,$A155)</f>
        <v>1250</v>
      </c>
      <c r="E155" s="6">
        <f t="shared" ca="1" si="20"/>
        <v>1250</v>
      </c>
      <c r="F155" s="6">
        <f t="shared" ca="1" si="20"/>
        <v>1250</v>
      </c>
      <c r="G155" s="6">
        <f t="shared" ca="1" si="20"/>
        <v>1250</v>
      </c>
      <c r="H155" s="6">
        <f t="shared" ca="1" si="20"/>
        <v>833.33333333333337</v>
      </c>
      <c r="I155" s="6">
        <f t="shared" ca="1" si="20"/>
        <v>833.33333333333337</v>
      </c>
      <c r="J155" s="6">
        <f t="shared" ca="1" si="20"/>
        <v>833.33333333333337</v>
      </c>
      <c r="K155" s="6">
        <f t="shared" ca="1" si="20"/>
        <v>833.33333333333337</v>
      </c>
      <c r="L155" s="6">
        <f t="shared" ca="1" si="20"/>
        <v>833.33333333333337</v>
      </c>
      <c r="M155" s="6">
        <f t="shared" ca="1" si="20"/>
        <v>833.33333333333337</v>
      </c>
      <c r="N155" s="6">
        <f t="shared" ca="1" si="20"/>
        <v>833.33333333333337</v>
      </c>
      <c r="O155" s="6">
        <f t="shared" ca="1" si="20"/>
        <v>833.33333333333337</v>
      </c>
      <c r="P155" s="6">
        <f t="shared" ca="1" si="20"/>
        <v>833.33333333333337</v>
      </c>
      <c r="Q155" s="6">
        <f t="shared" ca="1" si="20"/>
        <v>833.33333333333337</v>
      </c>
      <c r="R155" s="6">
        <f t="shared" ca="1" si="20"/>
        <v>833.33333333333337</v>
      </c>
      <c r="S155" s="6">
        <f t="shared" ca="1" si="20"/>
        <v>833.33333333333337</v>
      </c>
      <c r="T155" s="6">
        <f t="shared" ca="1" si="20"/>
        <v>833.33333333333337</v>
      </c>
      <c r="U155" s="6">
        <f t="shared" ca="1" si="20"/>
        <v>833.33333333333337</v>
      </c>
      <c r="V155" s="6">
        <f t="shared" ca="1" si="20"/>
        <v>833.33333333333337</v>
      </c>
      <c r="W155" s="6">
        <f t="shared" ca="1" si="20"/>
        <v>833.33333333333337</v>
      </c>
      <c r="X155" s="6">
        <f t="shared" ca="1" si="20"/>
        <v>833.33333333333337</v>
      </c>
      <c r="Y155" s="6">
        <f t="shared" ca="1" si="20"/>
        <v>833.33333333333337</v>
      </c>
      <c r="Z155" s="6">
        <f t="shared" ca="1" si="20"/>
        <v>833.33333333333337</v>
      </c>
      <c r="AA155" s="6">
        <f t="shared" ca="1" si="20"/>
        <v>833.33333333333337</v>
      </c>
      <c r="AB155" s="6">
        <f t="shared" ca="1" si="20"/>
        <v>833.33333333333337</v>
      </c>
      <c r="AC155" s="6">
        <f t="shared" ca="1" si="20"/>
        <v>833.33333333333337</v>
      </c>
      <c r="AD155" s="6">
        <f t="shared" ca="1" si="20"/>
        <v>833.33333333333337</v>
      </c>
      <c r="AE155" s="6">
        <f t="shared" ca="1" si="20"/>
        <v>833.33333333333337</v>
      </c>
      <c r="AF155" s="6">
        <f t="shared" ca="1" si="20"/>
        <v>833.33333333333337</v>
      </c>
      <c r="AG155" s="6">
        <f t="shared" ca="1" si="20"/>
        <v>833.33333333333337</v>
      </c>
      <c r="AH155" s="6">
        <f t="shared" ca="1" si="20"/>
        <v>833.33333333333337</v>
      </c>
      <c r="AI155" s="6">
        <f t="shared" ca="1" si="20"/>
        <v>833.33333333333337</v>
      </c>
      <c r="AJ155" s="6">
        <f t="shared" ca="1" si="20"/>
        <v>833.33333333333337</v>
      </c>
      <c r="AK155" s="6">
        <f t="shared" ca="1" si="20"/>
        <v>833.33333333333337</v>
      </c>
      <c r="AL155" s="6">
        <f t="shared" ca="1" si="20"/>
        <v>833.33333333333337</v>
      </c>
      <c r="AM155" s="6">
        <f t="shared" ca="1" si="20"/>
        <v>833.33333333333337</v>
      </c>
      <c r="AN155" s="6">
        <f t="shared" ca="1" si="20"/>
        <v>833.33333333333337</v>
      </c>
      <c r="AO155" s="6">
        <f t="shared" ca="1" si="20"/>
        <v>833.33333333333337</v>
      </c>
      <c r="AP155" s="6">
        <f t="shared" ca="1" si="20"/>
        <v>0</v>
      </c>
      <c r="AQ155" s="6">
        <f t="shared" ca="1" si="20"/>
        <v>0</v>
      </c>
      <c r="AR155" s="6">
        <f t="shared" ca="1" si="20"/>
        <v>0</v>
      </c>
      <c r="AS155" s="6">
        <f t="shared" ca="1" si="20"/>
        <v>0</v>
      </c>
      <c r="AT155" s="6">
        <f t="shared" ca="1" si="20"/>
        <v>0</v>
      </c>
      <c r="AU155" s="6">
        <f t="shared" ca="1" si="20"/>
        <v>0</v>
      </c>
      <c r="AV155" s="6">
        <f t="shared" ca="1" si="20"/>
        <v>0</v>
      </c>
      <c r="AW155" s="6">
        <f t="shared" ca="1" si="20"/>
        <v>0</v>
      </c>
      <c r="AX155" s="6">
        <f t="shared" ca="1" si="20"/>
        <v>0</v>
      </c>
      <c r="AY155" s="6">
        <f t="shared" ca="1" si="20"/>
        <v>0</v>
      </c>
      <c r="BA155" s="6">
        <f t="shared" ca="1" si="10"/>
        <v>416.66666666666669</v>
      </c>
    </row>
    <row r="156" spans="1:53" hidden="1" outlineLevel="1" x14ac:dyDescent="0.5">
      <c r="A156" s="48">
        <v>11</v>
      </c>
      <c r="B156">
        <f t="shared" si="8"/>
        <v>3</v>
      </c>
      <c r="C156" s="8">
        <v>42735</v>
      </c>
      <c r="D156" s="6">
        <f t="shared" ref="D156:AY156" ca="1" si="21">OFFSET(D101,,$A156)</f>
        <v>1111.1111111111111</v>
      </c>
      <c r="E156" s="6">
        <f t="shared" ca="1" si="21"/>
        <v>1122.2222222222222</v>
      </c>
      <c r="F156" s="6">
        <f t="shared" ca="1" si="21"/>
        <v>1133.4444444444446</v>
      </c>
      <c r="G156" s="6">
        <f t="shared" ca="1" si="21"/>
        <v>1144.778888888889</v>
      </c>
      <c r="H156" s="6">
        <f t="shared" ca="1" si="21"/>
        <v>770.81778518518524</v>
      </c>
      <c r="I156" s="6">
        <f t="shared" ca="1" si="21"/>
        <v>778.52596303703706</v>
      </c>
      <c r="J156" s="6">
        <f t="shared" ca="1" si="21"/>
        <v>786.31122266740749</v>
      </c>
      <c r="K156" s="6">
        <f t="shared" ca="1" si="21"/>
        <v>794.17433489408154</v>
      </c>
      <c r="L156" s="6">
        <f t="shared" ca="1" si="21"/>
        <v>802.11607824302234</v>
      </c>
      <c r="M156" s="6">
        <f t="shared" ca="1" si="21"/>
        <v>810.13723902545257</v>
      </c>
      <c r="N156" s="6">
        <f t="shared" ca="1" si="21"/>
        <v>818.23861141570706</v>
      </c>
      <c r="O156" s="6">
        <f t="shared" ca="1" si="21"/>
        <v>826.42099752986417</v>
      </c>
      <c r="P156" s="6">
        <f t="shared" ca="1" si="21"/>
        <v>834.68520750516279</v>
      </c>
      <c r="Q156" s="6">
        <f t="shared" ca="1" si="21"/>
        <v>843.03205958021442</v>
      </c>
      <c r="R156" s="6">
        <f t="shared" ca="1" si="21"/>
        <v>851.46238017601661</v>
      </c>
      <c r="S156" s="6">
        <f t="shared" ca="1" si="21"/>
        <v>859.9770039777768</v>
      </c>
      <c r="T156" s="6">
        <f t="shared" ca="1" si="21"/>
        <v>868.57677401755461</v>
      </c>
      <c r="U156" s="6">
        <f t="shared" ca="1" si="21"/>
        <v>877.26254175773022</v>
      </c>
      <c r="V156" s="6">
        <f t="shared" ca="1" si="21"/>
        <v>886.03516717530749</v>
      </c>
      <c r="W156" s="6">
        <f t="shared" ca="1" si="21"/>
        <v>894.89551884706054</v>
      </c>
      <c r="X156" s="6">
        <f t="shared" ca="1" si="21"/>
        <v>903.84447403553111</v>
      </c>
      <c r="Y156" s="6">
        <f t="shared" ca="1" si="21"/>
        <v>912.88291877588642</v>
      </c>
      <c r="Z156" s="6">
        <f t="shared" ca="1" si="21"/>
        <v>922.01174796364535</v>
      </c>
      <c r="AA156" s="6">
        <f t="shared" ca="1" si="21"/>
        <v>931.23186544328178</v>
      </c>
      <c r="AB156" s="6">
        <f t="shared" ca="1" si="21"/>
        <v>940.54418409771461</v>
      </c>
      <c r="AC156" s="6">
        <f t="shared" ca="1" si="21"/>
        <v>949.94962593869172</v>
      </c>
      <c r="AD156" s="6">
        <f t="shared" ca="1" si="21"/>
        <v>959.44912219807861</v>
      </c>
      <c r="AE156" s="6">
        <f t="shared" ca="1" si="21"/>
        <v>969.04361342005939</v>
      </c>
      <c r="AF156" s="6">
        <f t="shared" ca="1" si="21"/>
        <v>978.73404955425997</v>
      </c>
      <c r="AG156" s="6">
        <f t="shared" ca="1" si="21"/>
        <v>988.52139004980256</v>
      </c>
      <c r="AH156" s="6">
        <f t="shared" ca="1" si="21"/>
        <v>998.40660395030056</v>
      </c>
      <c r="AI156" s="6">
        <f t="shared" ca="1" si="21"/>
        <v>1008.3906699898035</v>
      </c>
      <c r="AJ156" s="6">
        <f t="shared" ca="1" si="21"/>
        <v>1018.4745766897016</v>
      </c>
      <c r="AK156" s="6">
        <f t="shared" ca="1" si="21"/>
        <v>1028.6593224565986</v>
      </c>
      <c r="AL156" s="6">
        <f t="shared" ca="1" si="21"/>
        <v>1038.9459156811647</v>
      </c>
      <c r="AM156" s="6">
        <f t="shared" ca="1" si="21"/>
        <v>1049.3353748379764</v>
      </c>
      <c r="AN156" s="6">
        <f t="shared" ca="1" si="21"/>
        <v>1059.8287285863562</v>
      </c>
      <c r="AO156" s="6">
        <f t="shared" ca="1" si="21"/>
        <v>0</v>
      </c>
      <c r="AP156" s="6">
        <f t="shared" ca="1" si="21"/>
        <v>0</v>
      </c>
      <c r="AQ156" s="6">
        <f t="shared" ca="1" si="21"/>
        <v>0</v>
      </c>
      <c r="AR156" s="6">
        <f t="shared" ca="1" si="21"/>
        <v>0</v>
      </c>
      <c r="AS156" s="6">
        <f t="shared" ca="1" si="21"/>
        <v>0</v>
      </c>
      <c r="AT156" s="6">
        <f t="shared" ca="1" si="21"/>
        <v>0</v>
      </c>
      <c r="AU156" s="6">
        <f t="shared" ca="1" si="21"/>
        <v>0</v>
      </c>
      <c r="AV156" s="6">
        <f t="shared" ca="1" si="21"/>
        <v>0</v>
      </c>
      <c r="AW156" s="6">
        <f t="shared" ca="1" si="21"/>
        <v>0</v>
      </c>
      <c r="AX156" s="6">
        <f t="shared" ca="1" si="21"/>
        <v>0</v>
      </c>
      <c r="AY156" s="6">
        <f t="shared" ca="1" si="21"/>
        <v>0</v>
      </c>
      <c r="BA156" s="6">
        <f t="shared" ca="1" si="10"/>
        <v>370.37037037037038</v>
      </c>
    </row>
    <row r="157" spans="1:53" hidden="1" outlineLevel="1" x14ac:dyDescent="0.5">
      <c r="A157" s="48">
        <v>12</v>
      </c>
      <c r="B157">
        <f t="shared" si="8"/>
        <v>4</v>
      </c>
      <c r="C157" s="8">
        <v>42766</v>
      </c>
      <c r="D157" s="6">
        <f t="shared" ref="D157:AY157" ca="1" si="22">OFFSET(D102,,$A157)</f>
        <v>1805.5555555555557</v>
      </c>
      <c r="E157" s="6">
        <f t="shared" ca="1" si="22"/>
        <v>1823.6111111111113</v>
      </c>
      <c r="F157" s="6">
        <f t="shared" ca="1" si="22"/>
        <v>1841.8472222222224</v>
      </c>
      <c r="G157" s="6">
        <f t="shared" ca="1" si="22"/>
        <v>1860.2656944444445</v>
      </c>
      <c r="H157" s="6">
        <f t="shared" ca="1" si="22"/>
        <v>1409.1512635416668</v>
      </c>
      <c r="I157" s="6">
        <f t="shared" ca="1" si="22"/>
        <v>1423.2427761770834</v>
      </c>
      <c r="J157" s="6">
        <f t="shared" ca="1" si="22"/>
        <v>1437.4752039388543</v>
      </c>
      <c r="K157" s="6">
        <f t="shared" ca="1" si="22"/>
        <v>1451.8499559782429</v>
      </c>
      <c r="L157" s="6">
        <f t="shared" ca="1" si="22"/>
        <v>977.57897035868348</v>
      </c>
      <c r="M157" s="6">
        <f t="shared" ca="1" si="22"/>
        <v>987.35476006227032</v>
      </c>
      <c r="N157" s="6">
        <f t="shared" ca="1" si="22"/>
        <v>997.22830766289303</v>
      </c>
      <c r="O157" s="6">
        <f t="shared" ca="1" si="22"/>
        <v>1007.200590739522</v>
      </c>
      <c r="P157" s="6">
        <f t="shared" ca="1" si="22"/>
        <v>1017.2725966469172</v>
      </c>
      <c r="Q157" s="6">
        <f t="shared" ca="1" si="22"/>
        <v>1027.4453226133865</v>
      </c>
      <c r="R157" s="6">
        <f t="shared" ca="1" si="22"/>
        <v>1037.7197758395203</v>
      </c>
      <c r="S157" s="6">
        <f t="shared" ca="1" si="22"/>
        <v>1048.0969735979154</v>
      </c>
      <c r="T157" s="6">
        <f t="shared" ca="1" si="22"/>
        <v>1058.5779433338946</v>
      </c>
      <c r="U157" s="6">
        <f t="shared" ca="1" si="22"/>
        <v>1069.1637227672336</v>
      </c>
      <c r="V157" s="6">
        <f t="shared" ca="1" si="22"/>
        <v>1079.8553599949059</v>
      </c>
      <c r="W157" s="6">
        <f t="shared" ca="1" si="22"/>
        <v>1090.6539135948551</v>
      </c>
      <c r="X157" s="6">
        <f t="shared" ca="1" si="22"/>
        <v>1101.5604527308037</v>
      </c>
      <c r="Y157" s="6">
        <f t="shared" ca="1" si="22"/>
        <v>1112.5760572581119</v>
      </c>
      <c r="Z157" s="6">
        <f t="shared" ca="1" si="22"/>
        <v>1123.701817830693</v>
      </c>
      <c r="AA157" s="6">
        <f t="shared" ca="1" si="22"/>
        <v>1134.9388360089999</v>
      </c>
      <c r="AB157" s="6">
        <f t="shared" ca="1" si="22"/>
        <v>1146.2882243690899</v>
      </c>
      <c r="AC157" s="6">
        <f t="shared" ca="1" si="22"/>
        <v>1157.7511066127809</v>
      </c>
      <c r="AD157" s="6">
        <f t="shared" ca="1" si="22"/>
        <v>1169.3286176789086</v>
      </c>
      <c r="AE157" s="6">
        <f t="shared" ca="1" si="22"/>
        <v>1181.0219038556977</v>
      </c>
      <c r="AF157" s="6">
        <f t="shared" ca="1" si="22"/>
        <v>1192.8321228942548</v>
      </c>
      <c r="AG157" s="6">
        <f t="shared" ca="1" si="22"/>
        <v>1204.7604441231974</v>
      </c>
      <c r="AH157" s="6">
        <f t="shared" ca="1" si="22"/>
        <v>1216.8080485644293</v>
      </c>
      <c r="AI157" s="6">
        <f t="shared" ca="1" si="22"/>
        <v>1228.9761290500737</v>
      </c>
      <c r="AJ157" s="6">
        <f t="shared" ca="1" si="22"/>
        <v>1241.2658903405745</v>
      </c>
      <c r="AK157" s="6">
        <f t="shared" ca="1" si="22"/>
        <v>1253.6785492439803</v>
      </c>
      <c r="AL157" s="6">
        <f t="shared" ca="1" si="22"/>
        <v>1266.2153347364201</v>
      </c>
      <c r="AM157" s="6">
        <f t="shared" ca="1" si="22"/>
        <v>1278.8774880837843</v>
      </c>
      <c r="AN157" s="6">
        <f t="shared" ca="1" si="22"/>
        <v>0</v>
      </c>
      <c r="AO157" s="6">
        <f t="shared" ca="1" si="22"/>
        <v>0</v>
      </c>
      <c r="AP157" s="6">
        <f t="shared" ca="1" si="22"/>
        <v>0</v>
      </c>
      <c r="AQ157" s="6">
        <f t="shared" ca="1" si="22"/>
        <v>0</v>
      </c>
      <c r="AR157" s="6">
        <f t="shared" ca="1" si="22"/>
        <v>0</v>
      </c>
      <c r="AS157" s="6">
        <f t="shared" ca="1" si="22"/>
        <v>0</v>
      </c>
      <c r="AT157" s="6">
        <f t="shared" ca="1" si="22"/>
        <v>0</v>
      </c>
      <c r="AU157" s="6">
        <f t="shared" ca="1" si="22"/>
        <v>0</v>
      </c>
      <c r="AV157" s="6">
        <f t="shared" ca="1" si="22"/>
        <v>0</v>
      </c>
      <c r="AW157" s="6">
        <f t="shared" ca="1" si="22"/>
        <v>0</v>
      </c>
      <c r="AX157" s="6">
        <f t="shared" ca="1" si="22"/>
        <v>0</v>
      </c>
      <c r="AY157" s="6">
        <f t="shared" ca="1" si="22"/>
        <v>0</v>
      </c>
      <c r="BA157" s="6">
        <f t="shared" ca="1" si="10"/>
        <v>451.38888888888891</v>
      </c>
    </row>
    <row r="158" spans="1:53" hidden="1" outlineLevel="1" x14ac:dyDescent="0.5">
      <c r="A158" s="48">
        <v>13</v>
      </c>
      <c r="B158">
        <f t="shared" si="8"/>
        <v>5</v>
      </c>
      <c r="C158" s="8">
        <v>42794</v>
      </c>
      <c r="D158" s="6">
        <f t="shared" ref="D158:AY158" ca="1" si="23">OFFSET(D103,,$A158)</f>
        <v>2166.6666666666665</v>
      </c>
      <c r="E158" s="6">
        <f t="shared" ca="1" si="23"/>
        <v>2188.333333333333</v>
      </c>
      <c r="F158" s="6">
        <f t="shared" ca="1" si="23"/>
        <v>2210.2166666666662</v>
      </c>
      <c r="G158" s="6">
        <f t="shared" ca="1" si="23"/>
        <v>2232.3188333333333</v>
      </c>
      <c r="H158" s="6">
        <f t="shared" ca="1" si="23"/>
        <v>1803.7136173333331</v>
      </c>
      <c r="I158" s="6">
        <f t="shared" ca="1" si="23"/>
        <v>1821.7507535066663</v>
      </c>
      <c r="J158" s="6">
        <f t="shared" ca="1" si="23"/>
        <v>1839.9682610417331</v>
      </c>
      <c r="K158" s="6">
        <f t="shared" ca="1" si="23"/>
        <v>1858.3679436521504</v>
      </c>
      <c r="L158" s="6">
        <f t="shared" ca="1" si="23"/>
        <v>1407.713717316504</v>
      </c>
      <c r="M158" s="6">
        <f t="shared" ca="1" si="23"/>
        <v>1421.7908544896691</v>
      </c>
      <c r="N158" s="6">
        <f t="shared" ca="1" si="23"/>
        <v>1436.0087630345656</v>
      </c>
      <c r="O158" s="6">
        <f t="shared" ca="1" si="23"/>
        <v>1450.3688506649114</v>
      </c>
      <c r="P158" s="6">
        <f t="shared" ca="1" si="23"/>
        <v>976.58169278104037</v>
      </c>
      <c r="Q158" s="6">
        <f t="shared" ca="1" si="23"/>
        <v>986.34750970885079</v>
      </c>
      <c r="R158" s="6">
        <f t="shared" ca="1" si="23"/>
        <v>996.21098480593935</v>
      </c>
      <c r="S158" s="6">
        <f t="shared" ca="1" si="23"/>
        <v>1006.1730946539988</v>
      </c>
      <c r="T158" s="6">
        <f t="shared" ca="1" si="23"/>
        <v>1016.2348256005388</v>
      </c>
      <c r="U158" s="6">
        <f t="shared" ca="1" si="23"/>
        <v>1026.3971738565442</v>
      </c>
      <c r="V158" s="6">
        <f t="shared" ca="1" si="23"/>
        <v>1036.6611455951097</v>
      </c>
      <c r="W158" s="6">
        <f t="shared" ca="1" si="23"/>
        <v>1047.0277570510609</v>
      </c>
      <c r="X158" s="6">
        <f t="shared" ca="1" si="23"/>
        <v>1057.4980346215716</v>
      </c>
      <c r="Y158" s="6">
        <f t="shared" ca="1" si="23"/>
        <v>1068.0730149677872</v>
      </c>
      <c r="Z158" s="6">
        <f t="shared" ca="1" si="23"/>
        <v>1078.7537451174651</v>
      </c>
      <c r="AA158" s="6">
        <f t="shared" ca="1" si="23"/>
        <v>1089.5412825686396</v>
      </c>
      <c r="AB158" s="6">
        <f t="shared" ca="1" si="23"/>
        <v>1100.4366953943261</v>
      </c>
      <c r="AC158" s="6">
        <f t="shared" ca="1" si="23"/>
        <v>1111.4410623482693</v>
      </c>
      <c r="AD158" s="6">
        <f t="shared" ca="1" si="23"/>
        <v>1122.5554729717519</v>
      </c>
      <c r="AE158" s="6">
        <f t="shared" ca="1" si="23"/>
        <v>1133.7810277014694</v>
      </c>
      <c r="AF158" s="6">
        <f t="shared" ca="1" si="23"/>
        <v>1145.1188379784842</v>
      </c>
      <c r="AG158" s="6">
        <f t="shared" ca="1" si="23"/>
        <v>1156.5700263582689</v>
      </c>
      <c r="AH158" s="6">
        <f t="shared" ca="1" si="23"/>
        <v>1168.1357266218517</v>
      </c>
      <c r="AI158" s="6">
        <f t="shared" ca="1" si="23"/>
        <v>1179.8170838880703</v>
      </c>
      <c r="AJ158" s="6">
        <f t="shared" ca="1" si="23"/>
        <v>1191.615254726951</v>
      </c>
      <c r="AK158" s="6">
        <f t="shared" ca="1" si="23"/>
        <v>1203.5314072742206</v>
      </c>
      <c r="AL158" s="6">
        <f t="shared" ca="1" si="23"/>
        <v>1215.5667213469628</v>
      </c>
      <c r="AM158" s="6">
        <f t="shared" ca="1" si="23"/>
        <v>0</v>
      </c>
      <c r="AN158" s="6">
        <f t="shared" ca="1" si="23"/>
        <v>0</v>
      </c>
      <c r="AO158" s="6">
        <f t="shared" ca="1" si="23"/>
        <v>0</v>
      </c>
      <c r="AP158" s="6">
        <f t="shared" ca="1" si="23"/>
        <v>0</v>
      </c>
      <c r="AQ158" s="6">
        <f t="shared" ca="1" si="23"/>
        <v>0</v>
      </c>
      <c r="AR158" s="6">
        <f t="shared" ca="1" si="23"/>
        <v>0</v>
      </c>
      <c r="AS158" s="6">
        <f t="shared" ca="1" si="23"/>
        <v>0</v>
      </c>
      <c r="AT158" s="6">
        <f t="shared" ca="1" si="23"/>
        <v>0</v>
      </c>
      <c r="AU158" s="6">
        <f t="shared" ca="1" si="23"/>
        <v>0</v>
      </c>
      <c r="AV158" s="6">
        <f t="shared" ca="1" si="23"/>
        <v>0</v>
      </c>
      <c r="AW158" s="6">
        <f t="shared" ca="1" si="23"/>
        <v>0</v>
      </c>
      <c r="AX158" s="6">
        <f t="shared" ca="1" si="23"/>
        <v>0</v>
      </c>
      <c r="AY158" s="6">
        <f t="shared" ca="1" si="23"/>
        <v>0</v>
      </c>
      <c r="BA158" s="6">
        <f t="shared" ca="1" si="10"/>
        <v>433.33333333333331</v>
      </c>
    </row>
    <row r="159" spans="1:53" hidden="1" outlineLevel="1" x14ac:dyDescent="0.5">
      <c r="A159" s="48">
        <v>14</v>
      </c>
      <c r="B159">
        <f t="shared" si="8"/>
        <v>6</v>
      </c>
      <c r="C159" s="8">
        <v>42825</v>
      </c>
      <c r="D159" s="6">
        <f t="shared" ref="D159:AY159" ca="1" si="24">OFFSET(D104,,$A159)</f>
        <v>2600</v>
      </c>
      <c r="E159" s="6">
        <f t="shared" ca="1" si="24"/>
        <v>2626</v>
      </c>
      <c r="F159" s="6">
        <f t="shared" ca="1" si="24"/>
        <v>2652.2599999999998</v>
      </c>
      <c r="G159" s="6">
        <f t="shared" ca="1" si="24"/>
        <v>2678.7825999999995</v>
      </c>
      <c r="H159" s="6">
        <f t="shared" ca="1" si="24"/>
        <v>2254.6420216666666</v>
      </c>
      <c r="I159" s="6">
        <f t="shared" ca="1" si="24"/>
        <v>2277.1884418833329</v>
      </c>
      <c r="J159" s="6">
        <f t="shared" ca="1" si="24"/>
        <v>2299.9603263021663</v>
      </c>
      <c r="K159" s="6">
        <f t="shared" ca="1" si="24"/>
        <v>2322.9599295651878</v>
      </c>
      <c r="L159" s="6">
        <f t="shared" ca="1" si="24"/>
        <v>1876.951623088672</v>
      </c>
      <c r="M159" s="6">
        <f t="shared" ca="1" si="24"/>
        <v>1895.7211393195587</v>
      </c>
      <c r="N159" s="6">
        <f t="shared" ca="1" si="24"/>
        <v>1914.6783507127543</v>
      </c>
      <c r="O159" s="6">
        <f t="shared" ca="1" si="24"/>
        <v>1933.8251342198819</v>
      </c>
      <c r="P159" s="6">
        <f t="shared" ca="1" si="24"/>
        <v>1464.8725391715607</v>
      </c>
      <c r="Q159" s="6">
        <f t="shared" ca="1" si="24"/>
        <v>1479.5212645632762</v>
      </c>
      <c r="R159" s="6">
        <f t="shared" ca="1" si="24"/>
        <v>1494.316477208909</v>
      </c>
      <c r="S159" s="6">
        <f t="shared" ca="1" si="24"/>
        <v>1509.2596419809981</v>
      </c>
      <c r="T159" s="6">
        <f t="shared" ca="1" si="24"/>
        <v>1016.2348256005388</v>
      </c>
      <c r="U159" s="6">
        <f t="shared" ca="1" si="24"/>
        <v>1026.3971738565442</v>
      </c>
      <c r="V159" s="6">
        <f t="shared" ca="1" si="24"/>
        <v>1036.6611455951097</v>
      </c>
      <c r="W159" s="6">
        <f t="shared" ca="1" si="24"/>
        <v>1047.0277570510609</v>
      </c>
      <c r="X159" s="6">
        <f t="shared" ca="1" si="24"/>
        <v>1057.4980346215716</v>
      </c>
      <c r="Y159" s="6">
        <f t="shared" ca="1" si="24"/>
        <v>1068.0730149677872</v>
      </c>
      <c r="Z159" s="6">
        <f t="shared" ca="1" si="24"/>
        <v>1078.7537451174651</v>
      </c>
      <c r="AA159" s="6">
        <f t="shared" ca="1" si="24"/>
        <v>1089.5412825686396</v>
      </c>
      <c r="AB159" s="6">
        <f t="shared" ca="1" si="24"/>
        <v>1100.4366953943261</v>
      </c>
      <c r="AC159" s="6">
        <f t="shared" ca="1" si="24"/>
        <v>1111.4410623482693</v>
      </c>
      <c r="AD159" s="6">
        <f t="shared" ca="1" si="24"/>
        <v>1122.5554729717519</v>
      </c>
      <c r="AE159" s="6">
        <f t="shared" ca="1" si="24"/>
        <v>1133.7810277014694</v>
      </c>
      <c r="AF159" s="6">
        <f t="shared" ca="1" si="24"/>
        <v>1145.1188379784842</v>
      </c>
      <c r="AG159" s="6">
        <f t="shared" ca="1" si="24"/>
        <v>1156.5700263582689</v>
      </c>
      <c r="AH159" s="6">
        <f t="shared" ca="1" si="24"/>
        <v>1168.1357266218517</v>
      </c>
      <c r="AI159" s="6">
        <f t="shared" ca="1" si="24"/>
        <v>1179.8170838880703</v>
      </c>
      <c r="AJ159" s="6">
        <f t="shared" ca="1" si="24"/>
        <v>1191.615254726951</v>
      </c>
      <c r="AK159" s="6">
        <f t="shared" ca="1" si="24"/>
        <v>1203.5314072742206</v>
      </c>
      <c r="AL159" s="6">
        <f t="shared" ca="1" si="24"/>
        <v>0</v>
      </c>
      <c r="AM159" s="6">
        <f t="shared" ca="1" si="24"/>
        <v>0</v>
      </c>
      <c r="AN159" s="6">
        <f t="shared" ca="1" si="24"/>
        <v>0</v>
      </c>
      <c r="AO159" s="6">
        <f t="shared" ca="1" si="24"/>
        <v>0</v>
      </c>
      <c r="AP159" s="6">
        <f t="shared" ca="1" si="24"/>
        <v>0</v>
      </c>
      <c r="AQ159" s="6">
        <f t="shared" ca="1" si="24"/>
        <v>0</v>
      </c>
      <c r="AR159" s="6">
        <f t="shared" ca="1" si="24"/>
        <v>0</v>
      </c>
      <c r="AS159" s="6">
        <f t="shared" ca="1" si="24"/>
        <v>0</v>
      </c>
      <c r="AT159" s="6">
        <f t="shared" ca="1" si="24"/>
        <v>0</v>
      </c>
      <c r="AU159" s="6">
        <f t="shared" ca="1" si="24"/>
        <v>0</v>
      </c>
      <c r="AV159" s="6">
        <f t="shared" ca="1" si="24"/>
        <v>0</v>
      </c>
      <c r="AW159" s="6">
        <f t="shared" ca="1" si="24"/>
        <v>0</v>
      </c>
      <c r="AX159" s="6">
        <f t="shared" ca="1" si="24"/>
        <v>0</v>
      </c>
      <c r="AY159" s="6">
        <f t="shared" ca="1" si="24"/>
        <v>0</v>
      </c>
      <c r="BA159" s="6">
        <f t="shared" ca="1" si="10"/>
        <v>433.33333333333331</v>
      </c>
    </row>
    <row r="160" spans="1:53" hidden="1" outlineLevel="1" x14ac:dyDescent="0.5">
      <c r="A160" s="48">
        <v>15</v>
      </c>
      <c r="B160">
        <f t="shared" si="8"/>
        <v>6</v>
      </c>
      <c r="C160" s="8">
        <v>42855</v>
      </c>
      <c r="D160" s="6">
        <f t="shared" ref="D160:AY160" ca="1" si="25">OFFSET(D105,,$A160)</f>
        <v>2600</v>
      </c>
      <c r="E160" s="6">
        <f t="shared" ca="1" si="25"/>
        <v>2626</v>
      </c>
      <c r="F160" s="6">
        <f t="shared" ca="1" si="25"/>
        <v>2652.2599999999998</v>
      </c>
      <c r="G160" s="6">
        <f t="shared" ca="1" si="25"/>
        <v>2678.7825999999995</v>
      </c>
      <c r="H160" s="6">
        <f t="shared" ca="1" si="25"/>
        <v>2254.6420216666666</v>
      </c>
      <c r="I160" s="6">
        <f t="shared" ca="1" si="25"/>
        <v>2277.1884418833329</v>
      </c>
      <c r="J160" s="6">
        <f t="shared" ca="1" si="25"/>
        <v>2299.9603263021663</v>
      </c>
      <c r="K160" s="6">
        <f t="shared" ca="1" si="25"/>
        <v>2322.9599295651878</v>
      </c>
      <c r="L160" s="6">
        <f t="shared" ca="1" si="25"/>
        <v>1876.951623088672</v>
      </c>
      <c r="M160" s="6">
        <f t="shared" ca="1" si="25"/>
        <v>1895.7211393195587</v>
      </c>
      <c r="N160" s="6">
        <f t="shared" ca="1" si="25"/>
        <v>1914.6783507127543</v>
      </c>
      <c r="O160" s="6">
        <f t="shared" ca="1" si="25"/>
        <v>1933.8251342198819</v>
      </c>
      <c r="P160" s="6">
        <f t="shared" ca="1" si="25"/>
        <v>1464.8725391715607</v>
      </c>
      <c r="Q160" s="6">
        <f t="shared" ca="1" si="25"/>
        <v>1479.5212645632762</v>
      </c>
      <c r="R160" s="6">
        <f t="shared" ca="1" si="25"/>
        <v>1494.316477208909</v>
      </c>
      <c r="S160" s="6">
        <f t="shared" ca="1" si="25"/>
        <v>1509.2596419809981</v>
      </c>
      <c r="T160" s="6">
        <f t="shared" ca="1" si="25"/>
        <v>1016.2348256005388</v>
      </c>
      <c r="U160" s="6">
        <f t="shared" ca="1" si="25"/>
        <v>1026.3971738565442</v>
      </c>
      <c r="V160" s="6">
        <f t="shared" ca="1" si="25"/>
        <v>1036.6611455951097</v>
      </c>
      <c r="W160" s="6">
        <f t="shared" ca="1" si="25"/>
        <v>1047.0277570510609</v>
      </c>
      <c r="X160" s="6">
        <f t="shared" ca="1" si="25"/>
        <v>1057.4980346215716</v>
      </c>
      <c r="Y160" s="6">
        <f t="shared" ca="1" si="25"/>
        <v>1068.0730149677872</v>
      </c>
      <c r="Z160" s="6">
        <f t="shared" ca="1" si="25"/>
        <v>1078.7537451174651</v>
      </c>
      <c r="AA160" s="6">
        <f t="shared" ca="1" si="25"/>
        <v>1089.5412825686396</v>
      </c>
      <c r="AB160" s="6">
        <f t="shared" ca="1" si="25"/>
        <v>1100.4366953943261</v>
      </c>
      <c r="AC160" s="6">
        <f t="shared" ca="1" si="25"/>
        <v>1111.4410623482693</v>
      </c>
      <c r="AD160" s="6">
        <f t="shared" ca="1" si="25"/>
        <v>1122.5554729717519</v>
      </c>
      <c r="AE160" s="6">
        <f t="shared" ca="1" si="25"/>
        <v>1133.7810277014694</v>
      </c>
      <c r="AF160" s="6">
        <f t="shared" ca="1" si="25"/>
        <v>1145.1188379784842</v>
      </c>
      <c r="AG160" s="6">
        <f t="shared" ca="1" si="25"/>
        <v>1156.5700263582689</v>
      </c>
      <c r="AH160" s="6">
        <f t="shared" ca="1" si="25"/>
        <v>1168.1357266218517</v>
      </c>
      <c r="AI160" s="6">
        <f t="shared" ca="1" si="25"/>
        <v>1179.8170838880703</v>
      </c>
      <c r="AJ160" s="6">
        <f t="shared" ca="1" si="25"/>
        <v>1191.615254726951</v>
      </c>
      <c r="AK160" s="6">
        <f t="shared" ca="1" si="25"/>
        <v>0</v>
      </c>
      <c r="AL160" s="6">
        <f t="shared" ca="1" si="25"/>
        <v>0</v>
      </c>
      <c r="AM160" s="6">
        <f t="shared" ca="1" si="25"/>
        <v>0</v>
      </c>
      <c r="AN160" s="6">
        <f t="shared" ca="1" si="25"/>
        <v>0</v>
      </c>
      <c r="AO160" s="6">
        <f t="shared" ca="1" si="25"/>
        <v>0</v>
      </c>
      <c r="AP160" s="6">
        <f t="shared" ca="1" si="25"/>
        <v>0</v>
      </c>
      <c r="AQ160" s="6">
        <f t="shared" ca="1" si="25"/>
        <v>0</v>
      </c>
      <c r="AR160" s="6">
        <f t="shared" ca="1" si="25"/>
        <v>0</v>
      </c>
      <c r="AS160" s="6">
        <f t="shared" ca="1" si="25"/>
        <v>0</v>
      </c>
      <c r="AT160" s="6">
        <f t="shared" ca="1" si="25"/>
        <v>0</v>
      </c>
      <c r="AU160" s="6">
        <f t="shared" ca="1" si="25"/>
        <v>0</v>
      </c>
      <c r="AV160" s="6">
        <f t="shared" ca="1" si="25"/>
        <v>0</v>
      </c>
      <c r="AW160" s="6">
        <f t="shared" ca="1" si="25"/>
        <v>0</v>
      </c>
      <c r="AX160" s="6">
        <f t="shared" ca="1" si="25"/>
        <v>0</v>
      </c>
      <c r="AY160" s="6">
        <f t="shared" ca="1" si="25"/>
        <v>0</v>
      </c>
      <c r="BA160" s="6">
        <f t="shared" ca="1" si="10"/>
        <v>433.33333333333331</v>
      </c>
    </row>
    <row r="161" spans="1:53" hidden="1" outlineLevel="1" x14ac:dyDescent="0.5">
      <c r="A161" s="48">
        <v>16</v>
      </c>
      <c r="B161">
        <f t="shared" si="8"/>
        <v>6</v>
      </c>
      <c r="C161" s="8">
        <v>42886</v>
      </c>
      <c r="D161" s="6">
        <f t="shared" ref="D161:AY161" ca="1" si="26">OFFSET(D106,,$A161)</f>
        <v>2600</v>
      </c>
      <c r="E161" s="6">
        <f t="shared" ca="1" si="26"/>
        <v>2626</v>
      </c>
      <c r="F161" s="6">
        <f t="shared" ca="1" si="26"/>
        <v>2652.2599999999998</v>
      </c>
      <c r="G161" s="6">
        <f t="shared" ca="1" si="26"/>
        <v>2678.7825999999995</v>
      </c>
      <c r="H161" s="6">
        <f t="shared" ca="1" si="26"/>
        <v>2254.6420216666666</v>
      </c>
      <c r="I161" s="6">
        <f t="shared" ca="1" si="26"/>
        <v>2277.1884418833329</v>
      </c>
      <c r="J161" s="6">
        <f t="shared" ca="1" si="26"/>
        <v>2299.9603263021663</v>
      </c>
      <c r="K161" s="6">
        <f t="shared" ca="1" si="26"/>
        <v>2322.9599295651878</v>
      </c>
      <c r="L161" s="6">
        <f t="shared" ca="1" si="26"/>
        <v>1876.951623088672</v>
      </c>
      <c r="M161" s="6">
        <f t="shared" ca="1" si="26"/>
        <v>1895.7211393195587</v>
      </c>
      <c r="N161" s="6">
        <f t="shared" ca="1" si="26"/>
        <v>1914.6783507127543</v>
      </c>
      <c r="O161" s="6">
        <f t="shared" ca="1" si="26"/>
        <v>1933.8251342198819</v>
      </c>
      <c r="P161" s="6">
        <f t="shared" ca="1" si="26"/>
        <v>1464.8725391715607</v>
      </c>
      <c r="Q161" s="6">
        <f t="shared" ca="1" si="26"/>
        <v>1479.5212645632762</v>
      </c>
      <c r="R161" s="6">
        <f t="shared" ca="1" si="26"/>
        <v>1494.316477208909</v>
      </c>
      <c r="S161" s="6">
        <f t="shared" ca="1" si="26"/>
        <v>1509.2596419809981</v>
      </c>
      <c r="T161" s="6">
        <f t="shared" ca="1" si="26"/>
        <v>1016.2348256005388</v>
      </c>
      <c r="U161" s="6">
        <f t="shared" ca="1" si="26"/>
        <v>1026.3971738565442</v>
      </c>
      <c r="V161" s="6">
        <f t="shared" ca="1" si="26"/>
        <v>1036.6611455951097</v>
      </c>
      <c r="W161" s="6">
        <f t="shared" ca="1" si="26"/>
        <v>1047.0277570510609</v>
      </c>
      <c r="X161" s="6">
        <f t="shared" ca="1" si="26"/>
        <v>1057.4980346215716</v>
      </c>
      <c r="Y161" s="6">
        <f t="shared" ca="1" si="26"/>
        <v>1068.0730149677872</v>
      </c>
      <c r="Z161" s="6">
        <f t="shared" ca="1" si="26"/>
        <v>1078.7537451174651</v>
      </c>
      <c r="AA161" s="6">
        <f t="shared" ca="1" si="26"/>
        <v>1089.5412825686396</v>
      </c>
      <c r="AB161" s="6">
        <f t="shared" ca="1" si="26"/>
        <v>1100.4366953943261</v>
      </c>
      <c r="AC161" s="6">
        <f t="shared" ca="1" si="26"/>
        <v>1111.4410623482693</v>
      </c>
      <c r="AD161" s="6">
        <f t="shared" ca="1" si="26"/>
        <v>1122.5554729717519</v>
      </c>
      <c r="AE161" s="6">
        <f t="shared" ca="1" si="26"/>
        <v>1133.7810277014694</v>
      </c>
      <c r="AF161" s="6">
        <f t="shared" ca="1" si="26"/>
        <v>1145.1188379784842</v>
      </c>
      <c r="AG161" s="6">
        <f t="shared" ca="1" si="26"/>
        <v>1156.5700263582689</v>
      </c>
      <c r="AH161" s="6">
        <f t="shared" ca="1" si="26"/>
        <v>1168.1357266218517</v>
      </c>
      <c r="AI161" s="6">
        <f t="shared" ca="1" si="26"/>
        <v>1179.8170838880703</v>
      </c>
      <c r="AJ161" s="6">
        <f t="shared" ca="1" si="26"/>
        <v>0</v>
      </c>
      <c r="AK161" s="6">
        <f t="shared" ca="1" si="26"/>
        <v>0</v>
      </c>
      <c r="AL161" s="6">
        <f t="shared" ca="1" si="26"/>
        <v>0</v>
      </c>
      <c r="AM161" s="6">
        <f t="shared" ca="1" si="26"/>
        <v>0</v>
      </c>
      <c r="AN161" s="6">
        <f t="shared" ca="1" si="26"/>
        <v>0</v>
      </c>
      <c r="AO161" s="6">
        <f t="shared" ca="1" si="26"/>
        <v>0</v>
      </c>
      <c r="AP161" s="6">
        <f t="shared" ca="1" si="26"/>
        <v>0</v>
      </c>
      <c r="AQ161" s="6">
        <f t="shared" ca="1" si="26"/>
        <v>0</v>
      </c>
      <c r="AR161" s="6">
        <f t="shared" ca="1" si="26"/>
        <v>0</v>
      </c>
      <c r="AS161" s="6">
        <f t="shared" ca="1" si="26"/>
        <v>0</v>
      </c>
      <c r="AT161" s="6">
        <f t="shared" ca="1" si="26"/>
        <v>0</v>
      </c>
      <c r="AU161" s="6">
        <f t="shared" ca="1" si="26"/>
        <v>0</v>
      </c>
      <c r="AV161" s="6">
        <f t="shared" ca="1" si="26"/>
        <v>0</v>
      </c>
      <c r="AW161" s="6">
        <f t="shared" ca="1" si="26"/>
        <v>0</v>
      </c>
      <c r="AX161" s="6">
        <f t="shared" ca="1" si="26"/>
        <v>0</v>
      </c>
      <c r="AY161" s="6">
        <f t="shared" ca="1" si="26"/>
        <v>0</v>
      </c>
      <c r="BA161" s="6">
        <f t="shared" ca="1" si="10"/>
        <v>433.33333333333331</v>
      </c>
    </row>
    <row r="162" spans="1:53" hidden="1" outlineLevel="1" x14ac:dyDescent="0.5">
      <c r="A162" s="48">
        <v>17</v>
      </c>
      <c r="B162">
        <f t="shared" si="8"/>
        <v>6</v>
      </c>
      <c r="C162" s="8">
        <v>42916</v>
      </c>
      <c r="D162" s="6">
        <f t="shared" ref="D162:AY162" ca="1" si="27">OFFSET(D107,,$A162)</f>
        <v>2600</v>
      </c>
      <c r="E162" s="6">
        <f t="shared" ca="1" si="27"/>
        <v>2626</v>
      </c>
      <c r="F162" s="6">
        <f t="shared" ca="1" si="27"/>
        <v>2652.2599999999998</v>
      </c>
      <c r="G162" s="6">
        <f t="shared" ca="1" si="27"/>
        <v>2678.7825999999995</v>
      </c>
      <c r="H162" s="6">
        <f t="shared" ca="1" si="27"/>
        <v>2254.6420216666666</v>
      </c>
      <c r="I162" s="6">
        <f t="shared" ca="1" si="27"/>
        <v>2277.1884418833329</v>
      </c>
      <c r="J162" s="6">
        <f t="shared" ca="1" si="27"/>
        <v>2299.9603263021663</v>
      </c>
      <c r="K162" s="6">
        <f t="shared" ca="1" si="27"/>
        <v>2322.9599295651878</v>
      </c>
      <c r="L162" s="6">
        <f t="shared" ca="1" si="27"/>
        <v>1876.951623088672</v>
      </c>
      <c r="M162" s="6">
        <f t="shared" ca="1" si="27"/>
        <v>1895.7211393195587</v>
      </c>
      <c r="N162" s="6">
        <f t="shared" ca="1" si="27"/>
        <v>1914.6783507127543</v>
      </c>
      <c r="O162" s="6">
        <f t="shared" ca="1" si="27"/>
        <v>1933.8251342198819</v>
      </c>
      <c r="P162" s="6">
        <f t="shared" ca="1" si="27"/>
        <v>1464.8725391715607</v>
      </c>
      <c r="Q162" s="6">
        <f t="shared" ca="1" si="27"/>
        <v>1479.5212645632762</v>
      </c>
      <c r="R162" s="6">
        <f t="shared" ca="1" si="27"/>
        <v>1494.316477208909</v>
      </c>
      <c r="S162" s="6">
        <f t="shared" ca="1" si="27"/>
        <v>1509.2596419809981</v>
      </c>
      <c r="T162" s="6">
        <f t="shared" ca="1" si="27"/>
        <v>1016.2348256005388</v>
      </c>
      <c r="U162" s="6">
        <f t="shared" ca="1" si="27"/>
        <v>1026.3971738565442</v>
      </c>
      <c r="V162" s="6">
        <f t="shared" ca="1" si="27"/>
        <v>1036.6611455951097</v>
      </c>
      <c r="W162" s="6">
        <f t="shared" ca="1" si="27"/>
        <v>1047.0277570510609</v>
      </c>
      <c r="X162" s="6">
        <f t="shared" ca="1" si="27"/>
        <v>1057.4980346215716</v>
      </c>
      <c r="Y162" s="6">
        <f t="shared" ca="1" si="27"/>
        <v>1068.0730149677872</v>
      </c>
      <c r="Z162" s="6">
        <f t="shared" ca="1" si="27"/>
        <v>1078.7537451174651</v>
      </c>
      <c r="AA162" s="6">
        <f t="shared" ca="1" si="27"/>
        <v>1089.5412825686396</v>
      </c>
      <c r="AB162" s="6">
        <f t="shared" ca="1" si="27"/>
        <v>1100.4366953943261</v>
      </c>
      <c r="AC162" s="6">
        <f t="shared" ca="1" si="27"/>
        <v>1111.4410623482693</v>
      </c>
      <c r="AD162" s="6">
        <f t="shared" ca="1" si="27"/>
        <v>1122.5554729717519</v>
      </c>
      <c r="AE162" s="6">
        <f t="shared" ca="1" si="27"/>
        <v>1133.7810277014694</v>
      </c>
      <c r="AF162" s="6">
        <f t="shared" ca="1" si="27"/>
        <v>1145.1188379784842</v>
      </c>
      <c r="AG162" s="6">
        <f t="shared" ca="1" si="27"/>
        <v>1156.5700263582689</v>
      </c>
      <c r="AH162" s="6">
        <f t="shared" ca="1" si="27"/>
        <v>1168.1357266218517</v>
      </c>
      <c r="AI162" s="6">
        <f t="shared" ca="1" si="27"/>
        <v>0</v>
      </c>
      <c r="AJ162" s="6">
        <f t="shared" ca="1" si="27"/>
        <v>0</v>
      </c>
      <c r="AK162" s="6">
        <f t="shared" ca="1" si="27"/>
        <v>0</v>
      </c>
      <c r="AL162" s="6">
        <f t="shared" ca="1" si="27"/>
        <v>0</v>
      </c>
      <c r="AM162" s="6">
        <f t="shared" ca="1" si="27"/>
        <v>0</v>
      </c>
      <c r="AN162" s="6">
        <f t="shared" ca="1" si="27"/>
        <v>0</v>
      </c>
      <c r="AO162" s="6">
        <f t="shared" ca="1" si="27"/>
        <v>0</v>
      </c>
      <c r="AP162" s="6">
        <f t="shared" ca="1" si="27"/>
        <v>0</v>
      </c>
      <c r="AQ162" s="6">
        <f t="shared" ca="1" si="27"/>
        <v>0</v>
      </c>
      <c r="AR162" s="6">
        <f t="shared" ca="1" si="27"/>
        <v>0</v>
      </c>
      <c r="AS162" s="6">
        <f t="shared" ca="1" si="27"/>
        <v>0</v>
      </c>
      <c r="AT162" s="6">
        <f t="shared" ca="1" si="27"/>
        <v>0</v>
      </c>
      <c r="AU162" s="6">
        <f t="shared" ca="1" si="27"/>
        <v>0</v>
      </c>
      <c r="AV162" s="6">
        <f t="shared" ca="1" si="27"/>
        <v>0</v>
      </c>
      <c r="AW162" s="6">
        <f t="shared" ca="1" si="27"/>
        <v>0</v>
      </c>
      <c r="AX162" s="6">
        <f t="shared" ca="1" si="27"/>
        <v>0</v>
      </c>
      <c r="AY162" s="6">
        <f t="shared" ca="1" si="27"/>
        <v>0</v>
      </c>
      <c r="BA162" s="6">
        <f t="shared" ca="1" si="10"/>
        <v>433.33333333333331</v>
      </c>
    </row>
    <row r="163" spans="1:53" hidden="1" outlineLevel="1" x14ac:dyDescent="0.5">
      <c r="A163" s="48">
        <v>18</v>
      </c>
      <c r="B163">
        <f t="shared" si="8"/>
        <v>6</v>
      </c>
      <c r="C163" s="8">
        <v>42947</v>
      </c>
      <c r="D163" s="6">
        <f t="shared" ref="D163:AY163" ca="1" si="28">OFFSET(D108,,$A163)</f>
        <v>2600</v>
      </c>
      <c r="E163" s="6">
        <f t="shared" ca="1" si="28"/>
        <v>2626</v>
      </c>
      <c r="F163" s="6">
        <f t="shared" ca="1" si="28"/>
        <v>2652.2599999999998</v>
      </c>
      <c r="G163" s="6">
        <f t="shared" ca="1" si="28"/>
        <v>2678.7825999999995</v>
      </c>
      <c r="H163" s="6">
        <f t="shared" ca="1" si="28"/>
        <v>2254.6420216666666</v>
      </c>
      <c r="I163" s="6">
        <f t="shared" ca="1" si="28"/>
        <v>2277.1884418833329</v>
      </c>
      <c r="J163" s="6">
        <f t="shared" ca="1" si="28"/>
        <v>2299.9603263021663</v>
      </c>
      <c r="K163" s="6">
        <f t="shared" ca="1" si="28"/>
        <v>2322.9599295651878</v>
      </c>
      <c r="L163" s="6">
        <f t="shared" ca="1" si="28"/>
        <v>1876.951623088672</v>
      </c>
      <c r="M163" s="6">
        <f t="shared" ca="1" si="28"/>
        <v>1895.7211393195587</v>
      </c>
      <c r="N163" s="6">
        <f t="shared" ca="1" si="28"/>
        <v>1914.6783507127543</v>
      </c>
      <c r="O163" s="6">
        <f t="shared" ca="1" si="28"/>
        <v>1933.8251342198819</v>
      </c>
      <c r="P163" s="6">
        <f t="shared" ca="1" si="28"/>
        <v>1464.8725391715607</v>
      </c>
      <c r="Q163" s="6">
        <f t="shared" ca="1" si="28"/>
        <v>1479.5212645632762</v>
      </c>
      <c r="R163" s="6">
        <f t="shared" ca="1" si="28"/>
        <v>1494.316477208909</v>
      </c>
      <c r="S163" s="6">
        <f t="shared" ca="1" si="28"/>
        <v>1509.2596419809981</v>
      </c>
      <c r="T163" s="6">
        <f t="shared" ca="1" si="28"/>
        <v>1016.2348256005388</v>
      </c>
      <c r="U163" s="6">
        <f t="shared" ca="1" si="28"/>
        <v>1026.3971738565442</v>
      </c>
      <c r="V163" s="6">
        <f t="shared" ca="1" si="28"/>
        <v>1036.6611455951097</v>
      </c>
      <c r="W163" s="6">
        <f t="shared" ca="1" si="28"/>
        <v>1047.0277570510609</v>
      </c>
      <c r="X163" s="6">
        <f t="shared" ca="1" si="28"/>
        <v>1057.4980346215716</v>
      </c>
      <c r="Y163" s="6">
        <f t="shared" ca="1" si="28"/>
        <v>1068.0730149677872</v>
      </c>
      <c r="Z163" s="6">
        <f t="shared" ca="1" si="28"/>
        <v>1078.7537451174651</v>
      </c>
      <c r="AA163" s="6">
        <f t="shared" ca="1" si="28"/>
        <v>1089.5412825686396</v>
      </c>
      <c r="AB163" s="6">
        <f t="shared" ca="1" si="28"/>
        <v>1100.4366953943261</v>
      </c>
      <c r="AC163" s="6">
        <f t="shared" ca="1" si="28"/>
        <v>1111.4410623482693</v>
      </c>
      <c r="AD163" s="6">
        <f t="shared" ca="1" si="28"/>
        <v>1122.5554729717519</v>
      </c>
      <c r="AE163" s="6">
        <f t="shared" ca="1" si="28"/>
        <v>1133.7810277014694</v>
      </c>
      <c r="AF163" s="6">
        <f t="shared" ca="1" si="28"/>
        <v>1145.1188379784842</v>
      </c>
      <c r="AG163" s="6">
        <f t="shared" ca="1" si="28"/>
        <v>1156.5700263582689</v>
      </c>
      <c r="AH163" s="6">
        <f t="shared" ca="1" si="28"/>
        <v>0</v>
      </c>
      <c r="AI163" s="6">
        <f t="shared" ca="1" si="28"/>
        <v>0</v>
      </c>
      <c r="AJ163" s="6">
        <f t="shared" ca="1" si="28"/>
        <v>0</v>
      </c>
      <c r="AK163" s="6">
        <f t="shared" ca="1" si="28"/>
        <v>0</v>
      </c>
      <c r="AL163" s="6">
        <f t="shared" ca="1" si="28"/>
        <v>0</v>
      </c>
      <c r="AM163" s="6">
        <f t="shared" ca="1" si="28"/>
        <v>0</v>
      </c>
      <c r="AN163" s="6">
        <f t="shared" ca="1" si="28"/>
        <v>0</v>
      </c>
      <c r="AO163" s="6">
        <f t="shared" ca="1" si="28"/>
        <v>0</v>
      </c>
      <c r="AP163" s="6">
        <f t="shared" ca="1" si="28"/>
        <v>0</v>
      </c>
      <c r="AQ163" s="6">
        <f t="shared" ca="1" si="28"/>
        <v>0</v>
      </c>
      <c r="AR163" s="6">
        <f t="shared" ca="1" si="28"/>
        <v>0</v>
      </c>
      <c r="AS163" s="6">
        <f t="shared" ca="1" si="28"/>
        <v>0</v>
      </c>
      <c r="AT163" s="6">
        <f t="shared" ca="1" si="28"/>
        <v>0</v>
      </c>
      <c r="AU163" s="6">
        <f t="shared" ca="1" si="28"/>
        <v>0</v>
      </c>
      <c r="AV163" s="6">
        <f t="shared" ca="1" si="28"/>
        <v>0</v>
      </c>
      <c r="AW163" s="6">
        <f t="shared" ca="1" si="28"/>
        <v>0</v>
      </c>
      <c r="AX163" s="6">
        <f t="shared" ca="1" si="28"/>
        <v>0</v>
      </c>
      <c r="AY163" s="6">
        <f t="shared" ca="1" si="28"/>
        <v>0</v>
      </c>
      <c r="BA163" s="6">
        <f t="shared" ca="1" si="10"/>
        <v>433.33333333333331</v>
      </c>
    </row>
    <row r="164" spans="1:53" hidden="1" outlineLevel="1" x14ac:dyDescent="0.5">
      <c r="A164" s="48">
        <v>19</v>
      </c>
      <c r="B164">
        <f t="shared" si="8"/>
        <v>6</v>
      </c>
      <c r="C164" s="8">
        <v>42978</v>
      </c>
      <c r="D164" s="6">
        <f t="shared" ref="D164:AY164" ca="1" si="29">OFFSET(D109,,$A164)</f>
        <v>2600</v>
      </c>
      <c r="E164" s="6">
        <f t="shared" ca="1" si="29"/>
        <v>2626</v>
      </c>
      <c r="F164" s="6">
        <f t="shared" ca="1" si="29"/>
        <v>2652.2599999999998</v>
      </c>
      <c r="G164" s="6">
        <f t="shared" ca="1" si="29"/>
        <v>2678.7825999999995</v>
      </c>
      <c r="H164" s="6">
        <f t="shared" ca="1" si="29"/>
        <v>2254.6420216666666</v>
      </c>
      <c r="I164" s="6">
        <f t="shared" ca="1" si="29"/>
        <v>2277.1884418833329</v>
      </c>
      <c r="J164" s="6">
        <f t="shared" ca="1" si="29"/>
        <v>2299.9603263021663</v>
      </c>
      <c r="K164" s="6">
        <f t="shared" ca="1" si="29"/>
        <v>2322.9599295651878</v>
      </c>
      <c r="L164" s="6">
        <f t="shared" ca="1" si="29"/>
        <v>1876.951623088672</v>
      </c>
      <c r="M164" s="6">
        <f t="shared" ca="1" si="29"/>
        <v>1895.7211393195587</v>
      </c>
      <c r="N164" s="6">
        <f t="shared" ca="1" si="29"/>
        <v>1914.6783507127543</v>
      </c>
      <c r="O164" s="6">
        <f t="shared" ca="1" si="29"/>
        <v>1933.8251342198819</v>
      </c>
      <c r="P164" s="6">
        <f t="shared" ca="1" si="29"/>
        <v>1464.8725391715607</v>
      </c>
      <c r="Q164" s="6">
        <f t="shared" ca="1" si="29"/>
        <v>1479.5212645632762</v>
      </c>
      <c r="R164" s="6">
        <f t="shared" ca="1" si="29"/>
        <v>1494.316477208909</v>
      </c>
      <c r="S164" s="6">
        <f t="shared" ca="1" si="29"/>
        <v>1509.2596419809981</v>
      </c>
      <c r="T164" s="6">
        <f t="shared" ca="1" si="29"/>
        <v>1016.2348256005388</v>
      </c>
      <c r="U164" s="6">
        <f t="shared" ca="1" si="29"/>
        <v>1026.3971738565442</v>
      </c>
      <c r="V164" s="6">
        <f t="shared" ca="1" si="29"/>
        <v>1036.6611455951097</v>
      </c>
      <c r="W164" s="6">
        <f t="shared" ca="1" si="29"/>
        <v>1047.0277570510609</v>
      </c>
      <c r="X164" s="6">
        <f t="shared" ca="1" si="29"/>
        <v>1057.4980346215716</v>
      </c>
      <c r="Y164" s="6">
        <f t="shared" ca="1" si="29"/>
        <v>1068.0730149677872</v>
      </c>
      <c r="Z164" s="6">
        <f t="shared" ca="1" si="29"/>
        <v>1078.7537451174651</v>
      </c>
      <c r="AA164" s="6">
        <f t="shared" ca="1" si="29"/>
        <v>1089.5412825686396</v>
      </c>
      <c r="AB164" s="6">
        <f t="shared" ca="1" si="29"/>
        <v>1100.4366953943261</v>
      </c>
      <c r="AC164" s="6">
        <f t="shared" ca="1" si="29"/>
        <v>1111.4410623482693</v>
      </c>
      <c r="AD164" s="6">
        <f t="shared" ca="1" si="29"/>
        <v>1122.5554729717519</v>
      </c>
      <c r="AE164" s="6">
        <f t="shared" ca="1" si="29"/>
        <v>1133.7810277014694</v>
      </c>
      <c r="AF164" s="6">
        <f t="shared" ca="1" si="29"/>
        <v>1145.1188379784842</v>
      </c>
      <c r="AG164" s="6">
        <f t="shared" ca="1" si="29"/>
        <v>0</v>
      </c>
      <c r="AH164" s="6">
        <f t="shared" ca="1" si="29"/>
        <v>0</v>
      </c>
      <c r="AI164" s="6">
        <f t="shared" ca="1" si="29"/>
        <v>0</v>
      </c>
      <c r="AJ164" s="6">
        <f t="shared" ca="1" si="29"/>
        <v>0</v>
      </c>
      <c r="AK164" s="6">
        <f t="shared" ca="1" si="29"/>
        <v>0</v>
      </c>
      <c r="AL164" s="6">
        <f t="shared" ca="1" si="29"/>
        <v>0</v>
      </c>
      <c r="AM164" s="6">
        <f t="shared" ca="1" si="29"/>
        <v>0</v>
      </c>
      <c r="AN164" s="6">
        <f t="shared" ca="1" si="29"/>
        <v>0</v>
      </c>
      <c r="AO164" s="6">
        <f t="shared" ca="1" si="29"/>
        <v>0</v>
      </c>
      <c r="AP164" s="6">
        <f t="shared" ca="1" si="29"/>
        <v>0</v>
      </c>
      <c r="AQ164" s="6">
        <f t="shared" ca="1" si="29"/>
        <v>0</v>
      </c>
      <c r="AR164" s="6">
        <f t="shared" ca="1" si="29"/>
        <v>0</v>
      </c>
      <c r="AS164" s="6">
        <f t="shared" ca="1" si="29"/>
        <v>0</v>
      </c>
      <c r="AT164" s="6">
        <f t="shared" ca="1" si="29"/>
        <v>0</v>
      </c>
      <c r="AU164" s="6">
        <f t="shared" ca="1" si="29"/>
        <v>0</v>
      </c>
      <c r="AV164" s="6">
        <f t="shared" ca="1" si="29"/>
        <v>0</v>
      </c>
      <c r="AW164" s="6">
        <f t="shared" ca="1" si="29"/>
        <v>0</v>
      </c>
      <c r="AX164" s="6">
        <f t="shared" ca="1" si="29"/>
        <v>0</v>
      </c>
      <c r="AY164" s="6">
        <f t="shared" ca="1" si="29"/>
        <v>0</v>
      </c>
      <c r="BA164" s="6">
        <f t="shared" ca="1" si="10"/>
        <v>433.33333333333331</v>
      </c>
    </row>
    <row r="165" spans="1:53" hidden="1" outlineLevel="1" x14ac:dyDescent="0.5">
      <c r="A165" s="48">
        <v>20</v>
      </c>
      <c r="B165">
        <f t="shared" si="8"/>
        <v>6</v>
      </c>
      <c r="C165" s="8">
        <v>43008</v>
      </c>
      <c r="D165" s="6">
        <f t="shared" ref="D165:AY165" ca="1" si="30">OFFSET(D110,,$A165)</f>
        <v>2527.7777777777778</v>
      </c>
      <c r="E165" s="6">
        <f t="shared" ca="1" si="30"/>
        <v>2553.0555555555557</v>
      </c>
      <c r="F165" s="6">
        <f t="shared" ca="1" si="30"/>
        <v>2578.5861111111112</v>
      </c>
      <c r="G165" s="6">
        <f t="shared" ca="1" si="30"/>
        <v>2604.3719722222222</v>
      </c>
      <c r="H165" s="6">
        <f t="shared" ca="1" si="30"/>
        <v>2192.0130766203702</v>
      </c>
      <c r="I165" s="6">
        <f t="shared" ca="1" si="30"/>
        <v>2213.9332073865744</v>
      </c>
      <c r="J165" s="6">
        <f t="shared" ca="1" si="30"/>
        <v>2236.0725394604401</v>
      </c>
      <c r="K165" s="6">
        <f t="shared" ca="1" si="30"/>
        <v>2258.4332648550444</v>
      </c>
      <c r="L165" s="6">
        <f t="shared" ca="1" si="30"/>
        <v>1824.8140780028762</v>
      </c>
      <c r="M165" s="6">
        <f t="shared" ca="1" si="30"/>
        <v>1843.0622187829049</v>
      </c>
      <c r="N165" s="6">
        <f t="shared" ca="1" si="30"/>
        <v>1861.4928409707341</v>
      </c>
      <c r="O165" s="6">
        <f t="shared" ca="1" si="30"/>
        <v>1880.1077693804414</v>
      </c>
      <c r="P165" s="6">
        <f t="shared" ca="1" si="30"/>
        <v>1424.1816353056843</v>
      </c>
      <c r="Q165" s="6">
        <f t="shared" ca="1" si="30"/>
        <v>1438.4234516587412</v>
      </c>
      <c r="R165" s="6">
        <f t="shared" ca="1" si="30"/>
        <v>1452.8076861753286</v>
      </c>
      <c r="S165" s="6">
        <f t="shared" ca="1" si="30"/>
        <v>1467.335763037082</v>
      </c>
      <c r="T165" s="6">
        <f t="shared" ca="1" si="30"/>
        <v>988.00608044496857</v>
      </c>
      <c r="U165" s="6">
        <f t="shared" ca="1" si="30"/>
        <v>997.8861412494183</v>
      </c>
      <c r="V165" s="6">
        <f t="shared" ca="1" si="30"/>
        <v>1007.8650026619125</v>
      </c>
      <c r="W165" s="6">
        <f t="shared" ca="1" si="30"/>
        <v>1017.9436526885316</v>
      </c>
      <c r="X165" s="6">
        <f t="shared" ca="1" si="30"/>
        <v>1028.1230892154169</v>
      </c>
      <c r="Y165" s="6">
        <f t="shared" ca="1" si="30"/>
        <v>1038.404320107571</v>
      </c>
      <c r="Z165" s="6">
        <f t="shared" ca="1" si="30"/>
        <v>1048.7883633086467</v>
      </c>
      <c r="AA165" s="6">
        <f t="shared" ca="1" si="30"/>
        <v>1059.2762469417332</v>
      </c>
      <c r="AB165" s="6">
        <f t="shared" ca="1" si="30"/>
        <v>1069.8690094111505</v>
      </c>
      <c r="AC165" s="6">
        <f t="shared" ca="1" si="30"/>
        <v>1080.567699505262</v>
      </c>
      <c r="AD165" s="6">
        <f t="shared" ca="1" si="30"/>
        <v>1091.3733765003146</v>
      </c>
      <c r="AE165" s="6">
        <f t="shared" ca="1" si="30"/>
        <v>1102.2871102653178</v>
      </c>
      <c r="AF165" s="6">
        <f t="shared" ca="1" si="30"/>
        <v>0</v>
      </c>
      <c r="AG165" s="6">
        <f t="shared" ca="1" si="30"/>
        <v>0</v>
      </c>
      <c r="AH165" s="6">
        <f t="shared" ca="1" si="30"/>
        <v>0</v>
      </c>
      <c r="AI165" s="6">
        <f t="shared" ca="1" si="30"/>
        <v>0</v>
      </c>
      <c r="AJ165" s="6">
        <f t="shared" ca="1" si="30"/>
        <v>0</v>
      </c>
      <c r="AK165" s="6">
        <f t="shared" ca="1" si="30"/>
        <v>0</v>
      </c>
      <c r="AL165" s="6">
        <f t="shared" ca="1" si="30"/>
        <v>0</v>
      </c>
      <c r="AM165" s="6">
        <f t="shared" ca="1" si="30"/>
        <v>0</v>
      </c>
      <c r="AN165" s="6">
        <f t="shared" ca="1" si="30"/>
        <v>0</v>
      </c>
      <c r="AO165" s="6">
        <f t="shared" ca="1" si="30"/>
        <v>0</v>
      </c>
      <c r="AP165" s="6">
        <f t="shared" ca="1" si="30"/>
        <v>0</v>
      </c>
      <c r="AQ165" s="6">
        <f t="shared" ca="1" si="30"/>
        <v>0</v>
      </c>
      <c r="AR165" s="6">
        <f t="shared" ca="1" si="30"/>
        <v>0</v>
      </c>
      <c r="AS165" s="6">
        <f t="shared" ca="1" si="30"/>
        <v>0</v>
      </c>
      <c r="AT165" s="6">
        <f t="shared" ca="1" si="30"/>
        <v>0</v>
      </c>
      <c r="AU165" s="6">
        <f t="shared" ca="1" si="30"/>
        <v>0</v>
      </c>
      <c r="AV165" s="6">
        <f t="shared" ca="1" si="30"/>
        <v>0</v>
      </c>
      <c r="AW165" s="6">
        <f t="shared" ca="1" si="30"/>
        <v>0</v>
      </c>
      <c r="AX165" s="6">
        <f t="shared" ca="1" si="30"/>
        <v>0</v>
      </c>
      <c r="AY165" s="6">
        <f t="shared" ca="1" si="30"/>
        <v>0</v>
      </c>
      <c r="BA165" s="6">
        <f t="shared" ca="1" si="10"/>
        <v>421.2962962962963</v>
      </c>
    </row>
    <row r="166" spans="1:53" hidden="1" outlineLevel="1" x14ac:dyDescent="0.5">
      <c r="A166" s="48">
        <v>21</v>
      </c>
      <c r="B166">
        <f t="shared" si="8"/>
        <v>7</v>
      </c>
      <c r="C166" s="8">
        <v>43039</v>
      </c>
      <c r="D166" s="6">
        <f t="shared" ref="D166:AY166" ca="1" si="31">OFFSET(D111,,$A166)</f>
        <v>2888.8888888888887</v>
      </c>
      <c r="E166" s="6">
        <f t="shared" ca="1" si="31"/>
        <v>2917.7777777777778</v>
      </c>
      <c r="F166" s="6">
        <f t="shared" ca="1" si="31"/>
        <v>2946.9555555555553</v>
      </c>
      <c r="G166" s="6">
        <f t="shared" ca="1" si="31"/>
        <v>2976.4251111111107</v>
      </c>
      <c r="H166" s="6">
        <f t="shared" ca="1" si="31"/>
        <v>2576.7337390476187</v>
      </c>
      <c r="I166" s="6">
        <f t="shared" ca="1" si="31"/>
        <v>2602.501076438095</v>
      </c>
      <c r="J166" s="6">
        <f t="shared" ca="1" si="31"/>
        <v>2628.526087202476</v>
      </c>
      <c r="K166" s="6">
        <f t="shared" ca="1" si="31"/>
        <v>2654.8113480745005</v>
      </c>
      <c r="L166" s="6">
        <f t="shared" ca="1" si="31"/>
        <v>2234.4662179627048</v>
      </c>
      <c r="M166" s="6">
        <f t="shared" ca="1" si="31"/>
        <v>2256.8108801423318</v>
      </c>
      <c r="N166" s="6">
        <f t="shared" ca="1" si="31"/>
        <v>2279.3789889437548</v>
      </c>
      <c r="O166" s="6">
        <f t="shared" ca="1" si="31"/>
        <v>2302.1727788331928</v>
      </c>
      <c r="P166" s="6">
        <f t="shared" ca="1" si="31"/>
        <v>1860.1556052972196</v>
      </c>
      <c r="Q166" s="6">
        <f t="shared" ca="1" si="31"/>
        <v>1878.7571613501918</v>
      </c>
      <c r="R166" s="6">
        <f t="shared" ca="1" si="31"/>
        <v>1897.5447329636938</v>
      </c>
      <c r="S166" s="6">
        <f t="shared" ca="1" si="31"/>
        <v>1916.5201802933309</v>
      </c>
      <c r="T166" s="6">
        <f t="shared" ca="1" si="31"/>
        <v>1451.7640365721982</v>
      </c>
      <c r="U166" s="6">
        <f t="shared" ca="1" si="31"/>
        <v>1466.2816769379201</v>
      </c>
      <c r="V166" s="6">
        <f t="shared" ca="1" si="31"/>
        <v>1480.9444937072994</v>
      </c>
      <c r="W166" s="6">
        <f t="shared" ca="1" si="31"/>
        <v>1495.7539386443723</v>
      </c>
      <c r="X166" s="6">
        <f t="shared" ca="1" si="31"/>
        <v>1007.1409853538773</v>
      </c>
      <c r="Y166" s="6">
        <f t="shared" ca="1" si="31"/>
        <v>1017.2123952074161</v>
      </c>
      <c r="Z166" s="6">
        <f t="shared" ca="1" si="31"/>
        <v>1027.3845191594903</v>
      </c>
      <c r="AA166" s="6">
        <f t="shared" ca="1" si="31"/>
        <v>1037.6583643510853</v>
      </c>
      <c r="AB166" s="6">
        <f t="shared" ca="1" si="31"/>
        <v>1048.0349479945962</v>
      </c>
      <c r="AC166" s="6">
        <f t="shared" ca="1" si="31"/>
        <v>1058.5152974745422</v>
      </c>
      <c r="AD166" s="6">
        <f t="shared" ca="1" si="31"/>
        <v>1069.1004504492876</v>
      </c>
      <c r="AE166" s="6">
        <f t="shared" ca="1" si="31"/>
        <v>0</v>
      </c>
      <c r="AF166" s="6">
        <f t="shared" ca="1" si="31"/>
        <v>0</v>
      </c>
      <c r="AG166" s="6">
        <f t="shared" ca="1" si="31"/>
        <v>0</v>
      </c>
      <c r="AH166" s="6">
        <f t="shared" ca="1" si="31"/>
        <v>0</v>
      </c>
      <c r="AI166" s="6">
        <f t="shared" ca="1" si="31"/>
        <v>0</v>
      </c>
      <c r="AJ166" s="6">
        <f t="shared" ca="1" si="31"/>
        <v>0</v>
      </c>
      <c r="AK166" s="6">
        <f t="shared" ca="1" si="31"/>
        <v>0</v>
      </c>
      <c r="AL166" s="6">
        <f t="shared" ca="1" si="31"/>
        <v>0</v>
      </c>
      <c r="AM166" s="6">
        <f t="shared" ca="1" si="31"/>
        <v>0</v>
      </c>
      <c r="AN166" s="6">
        <f t="shared" ca="1" si="31"/>
        <v>0</v>
      </c>
      <c r="AO166" s="6">
        <f t="shared" ca="1" si="31"/>
        <v>0</v>
      </c>
      <c r="AP166" s="6">
        <f t="shared" ca="1" si="31"/>
        <v>0</v>
      </c>
      <c r="AQ166" s="6">
        <f t="shared" ca="1" si="31"/>
        <v>0</v>
      </c>
      <c r="AR166" s="6">
        <f t="shared" ca="1" si="31"/>
        <v>0</v>
      </c>
      <c r="AS166" s="6">
        <f t="shared" ca="1" si="31"/>
        <v>0</v>
      </c>
      <c r="AT166" s="6">
        <f t="shared" ca="1" si="31"/>
        <v>0</v>
      </c>
      <c r="AU166" s="6">
        <f t="shared" ca="1" si="31"/>
        <v>0</v>
      </c>
      <c r="AV166" s="6">
        <f t="shared" ca="1" si="31"/>
        <v>0</v>
      </c>
      <c r="AW166" s="6">
        <f t="shared" ca="1" si="31"/>
        <v>0</v>
      </c>
      <c r="AX166" s="6">
        <f t="shared" ca="1" si="31"/>
        <v>0</v>
      </c>
      <c r="AY166" s="6">
        <f t="shared" ca="1" si="31"/>
        <v>0</v>
      </c>
      <c r="BA166" s="6">
        <f t="shared" ca="1" si="10"/>
        <v>412.69841269841265</v>
      </c>
    </row>
    <row r="167" spans="1:53" hidden="1" outlineLevel="1" x14ac:dyDescent="0.5">
      <c r="A167" s="48">
        <v>22</v>
      </c>
      <c r="B167">
        <f t="shared" si="8"/>
        <v>8</v>
      </c>
      <c r="C167" s="8">
        <v>43069</v>
      </c>
      <c r="D167" s="6">
        <f t="shared" ref="D167:AY167" ca="1" si="32">OFFSET(D112,,$A167)</f>
        <v>3250</v>
      </c>
      <c r="E167" s="6">
        <f t="shared" ca="1" si="32"/>
        <v>3282.5</v>
      </c>
      <c r="F167" s="6">
        <f t="shared" ca="1" si="32"/>
        <v>3315.3249999999998</v>
      </c>
      <c r="G167" s="6">
        <f t="shared" ca="1" si="32"/>
        <v>3348.4782499999997</v>
      </c>
      <c r="H167" s="6">
        <f t="shared" ca="1" si="32"/>
        <v>2959.2176534374998</v>
      </c>
      <c r="I167" s="6">
        <f t="shared" ca="1" si="32"/>
        <v>2988.8098299718749</v>
      </c>
      <c r="J167" s="6">
        <f t="shared" ca="1" si="32"/>
        <v>3018.6979282715938</v>
      </c>
      <c r="K167" s="6">
        <f t="shared" ca="1" si="32"/>
        <v>3048.8849075543098</v>
      </c>
      <c r="L167" s="6">
        <f t="shared" ca="1" si="32"/>
        <v>2639.4632199684452</v>
      </c>
      <c r="M167" s="6">
        <f t="shared" ca="1" si="32"/>
        <v>2665.8578521681297</v>
      </c>
      <c r="N167" s="6">
        <f t="shared" ca="1" si="32"/>
        <v>2692.5164306898109</v>
      </c>
      <c r="O167" s="6">
        <f t="shared" ca="1" si="32"/>
        <v>2719.4415949967092</v>
      </c>
      <c r="P167" s="6">
        <f t="shared" ca="1" si="32"/>
        <v>2288.8633424555637</v>
      </c>
      <c r="Q167" s="6">
        <f t="shared" ca="1" si="32"/>
        <v>2311.7519758801191</v>
      </c>
      <c r="R167" s="6">
        <f t="shared" ca="1" si="32"/>
        <v>2334.8694956389204</v>
      </c>
      <c r="S167" s="6">
        <f t="shared" ca="1" si="32"/>
        <v>2358.2181905953094</v>
      </c>
      <c r="T167" s="6">
        <f t="shared" ca="1" si="32"/>
        <v>2381.8003725012627</v>
      </c>
      <c r="U167" s="6">
        <f t="shared" ca="1" si="32"/>
        <v>2405.6183762262754</v>
      </c>
      <c r="V167" s="6">
        <f t="shared" ca="1" si="32"/>
        <v>2429.674559988538</v>
      </c>
      <c r="W167" s="6">
        <f t="shared" ca="1" si="32"/>
        <v>2453.9713055884235</v>
      </c>
      <c r="X167" s="6">
        <f t="shared" ca="1" si="32"/>
        <v>2478.5110186443076</v>
      </c>
      <c r="Y167" s="6">
        <f t="shared" ca="1" si="32"/>
        <v>2503.2961288307506</v>
      </c>
      <c r="Z167" s="6">
        <f t="shared" ca="1" si="32"/>
        <v>2528.3290901190585</v>
      </c>
      <c r="AA167" s="6">
        <f t="shared" ca="1" si="32"/>
        <v>2553.6123810202489</v>
      </c>
      <c r="AB167" s="6">
        <f t="shared" ca="1" si="32"/>
        <v>2579.1485048304512</v>
      </c>
      <c r="AC167" s="6">
        <f t="shared" ca="1" si="32"/>
        <v>2604.939989878756</v>
      </c>
      <c r="AD167" s="6">
        <f t="shared" ca="1" si="32"/>
        <v>0</v>
      </c>
      <c r="AE167" s="6">
        <f t="shared" ca="1" si="32"/>
        <v>0</v>
      </c>
      <c r="AF167" s="6">
        <f t="shared" ca="1" si="32"/>
        <v>0</v>
      </c>
      <c r="AG167" s="6">
        <f t="shared" ca="1" si="32"/>
        <v>0</v>
      </c>
      <c r="AH167" s="6">
        <f t="shared" ca="1" si="32"/>
        <v>0</v>
      </c>
      <c r="AI167" s="6">
        <f t="shared" ca="1" si="32"/>
        <v>0</v>
      </c>
      <c r="AJ167" s="6">
        <f t="shared" ca="1" si="32"/>
        <v>0</v>
      </c>
      <c r="AK167" s="6">
        <f t="shared" ca="1" si="32"/>
        <v>0</v>
      </c>
      <c r="AL167" s="6">
        <f t="shared" ca="1" si="32"/>
        <v>0</v>
      </c>
      <c r="AM167" s="6">
        <f t="shared" ca="1" si="32"/>
        <v>0</v>
      </c>
      <c r="AN167" s="6">
        <f t="shared" ca="1" si="32"/>
        <v>0</v>
      </c>
      <c r="AO167" s="6">
        <f t="shared" ca="1" si="32"/>
        <v>0</v>
      </c>
      <c r="AP167" s="6">
        <f t="shared" ca="1" si="32"/>
        <v>0</v>
      </c>
      <c r="AQ167" s="6">
        <f t="shared" ca="1" si="32"/>
        <v>0</v>
      </c>
      <c r="AR167" s="6">
        <f t="shared" ca="1" si="32"/>
        <v>0</v>
      </c>
      <c r="AS167" s="6">
        <f t="shared" ca="1" si="32"/>
        <v>0</v>
      </c>
      <c r="AT167" s="6">
        <f t="shared" ca="1" si="32"/>
        <v>0</v>
      </c>
      <c r="AU167" s="6">
        <f t="shared" ca="1" si="32"/>
        <v>0</v>
      </c>
      <c r="AV167" s="6">
        <f t="shared" ca="1" si="32"/>
        <v>0</v>
      </c>
      <c r="AW167" s="6">
        <f t="shared" ca="1" si="32"/>
        <v>0</v>
      </c>
      <c r="AX167" s="6">
        <f t="shared" ca="1" si="32"/>
        <v>0</v>
      </c>
      <c r="AY167" s="6">
        <f t="shared" ca="1" si="32"/>
        <v>0</v>
      </c>
      <c r="BA167" s="6">
        <f t="shared" ca="1" si="10"/>
        <v>406.25</v>
      </c>
    </row>
    <row r="168" spans="1:53" hidden="1" outlineLevel="1" x14ac:dyDescent="0.5">
      <c r="A168" s="48">
        <v>23</v>
      </c>
      <c r="B168">
        <f t="shared" si="8"/>
        <v>9</v>
      </c>
      <c r="C168" s="8">
        <v>43100</v>
      </c>
      <c r="D168" s="6">
        <f t="shared" ref="D168:AY168" ca="1" si="33">OFFSET(D113,,$A168)</f>
        <v>3656.25</v>
      </c>
      <c r="E168" s="6">
        <f t="shared" ca="1" si="33"/>
        <v>3692.8125</v>
      </c>
      <c r="F168" s="6">
        <f t="shared" ca="1" si="33"/>
        <v>3729.7406249999999</v>
      </c>
      <c r="G168" s="6">
        <f t="shared" ca="1" si="33"/>
        <v>3767.0380312499997</v>
      </c>
      <c r="H168" s="6">
        <f t="shared" ca="1" si="33"/>
        <v>3381.9630324999998</v>
      </c>
      <c r="I168" s="6">
        <f t="shared" ca="1" si="33"/>
        <v>3415.782662825</v>
      </c>
      <c r="J168" s="6">
        <f t="shared" ca="1" si="33"/>
        <v>3449.9404894532499</v>
      </c>
      <c r="K168" s="6">
        <f t="shared" ca="1" si="33"/>
        <v>3484.4398943477827</v>
      </c>
      <c r="L168" s="6">
        <f t="shared" ca="1" si="33"/>
        <v>3079.3737566298528</v>
      </c>
      <c r="M168" s="6">
        <f t="shared" ca="1" si="33"/>
        <v>3110.1674941961514</v>
      </c>
      <c r="N168" s="6">
        <f t="shared" ca="1" si="33"/>
        <v>3141.2691691381128</v>
      </c>
      <c r="O168" s="6">
        <f t="shared" ca="1" si="33"/>
        <v>3172.6818608294943</v>
      </c>
      <c r="P168" s="6">
        <f t="shared" ca="1" si="33"/>
        <v>2746.6360109466764</v>
      </c>
      <c r="Q168" s="6">
        <f t="shared" ca="1" si="33"/>
        <v>2774.1023710561431</v>
      </c>
      <c r="R168" s="6">
        <f t="shared" ca="1" si="33"/>
        <v>2801.8433947667045</v>
      </c>
      <c r="S168" s="6">
        <f t="shared" ca="1" si="33"/>
        <v>2829.8618287143713</v>
      </c>
      <c r="T168" s="6">
        <f t="shared" ca="1" si="33"/>
        <v>2381.8003725012627</v>
      </c>
      <c r="U168" s="6">
        <f t="shared" ca="1" si="33"/>
        <v>2405.6183762262754</v>
      </c>
      <c r="V168" s="6">
        <f t="shared" ca="1" si="33"/>
        <v>2429.674559988538</v>
      </c>
      <c r="W168" s="6">
        <f t="shared" ca="1" si="33"/>
        <v>2453.9713055884235</v>
      </c>
      <c r="X168" s="6">
        <f t="shared" ca="1" si="33"/>
        <v>2478.5110186443076</v>
      </c>
      <c r="Y168" s="6">
        <f t="shared" ca="1" si="33"/>
        <v>2503.2961288307506</v>
      </c>
      <c r="Z168" s="6">
        <f t="shared" ca="1" si="33"/>
        <v>2528.3290901190585</v>
      </c>
      <c r="AA168" s="6">
        <f t="shared" ca="1" si="33"/>
        <v>2553.6123810202489</v>
      </c>
      <c r="AB168" s="6">
        <f t="shared" ca="1" si="33"/>
        <v>2579.1485048304512</v>
      </c>
      <c r="AC168" s="6">
        <f t="shared" ca="1" si="33"/>
        <v>0</v>
      </c>
      <c r="AD168" s="6">
        <f t="shared" ca="1" si="33"/>
        <v>0</v>
      </c>
      <c r="AE168" s="6">
        <f t="shared" ca="1" si="33"/>
        <v>0</v>
      </c>
      <c r="AF168" s="6">
        <f t="shared" ca="1" si="33"/>
        <v>0</v>
      </c>
      <c r="AG168" s="6">
        <f t="shared" ca="1" si="33"/>
        <v>0</v>
      </c>
      <c r="AH168" s="6">
        <f t="shared" ca="1" si="33"/>
        <v>0</v>
      </c>
      <c r="AI168" s="6">
        <f t="shared" ca="1" si="33"/>
        <v>0</v>
      </c>
      <c r="AJ168" s="6">
        <f t="shared" ca="1" si="33"/>
        <v>0</v>
      </c>
      <c r="AK168" s="6">
        <f t="shared" ca="1" si="33"/>
        <v>0</v>
      </c>
      <c r="AL168" s="6">
        <f t="shared" ca="1" si="33"/>
        <v>0</v>
      </c>
      <c r="AM168" s="6">
        <f t="shared" ca="1" si="33"/>
        <v>0</v>
      </c>
      <c r="AN168" s="6">
        <f t="shared" ca="1" si="33"/>
        <v>0</v>
      </c>
      <c r="AO168" s="6">
        <f t="shared" ca="1" si="33"/>
        <v>0</v>
      </c>
      <c r="AP168" s="6">
        <f t="shared" ca="1" si="33"/>
        <v>0</v>
      </c>
      <c r="AQ168" s="6">
        <f t="shared" ca="1" si="33"/>
        <v>0</v>
      </c>
      <c r="AR168" s="6">
        <f t="shared" ca="1" si="33"/>
        <v>0</v>
      </c>
      <c r="AS168" s="6">
        <f t="shared" ca="1" si="33"/>
        <v>0</v>
      </c>
      <c r="AT168" s="6">
        <f t="shared" ca="1" si="33"/>
        <v>0</v>
      </c>
      <c r="AU168" s="6">
        <f t="shared" ca="1" si="33"/>
        <v>0</v>
      </c>
      <c r="AV168" s="6">
        <f t="shared" ca="1" si="33"/>
        <v>0</v>
      </c>
      <c r="AW168" s="6">
        <f t="shared" ca="1" si="33"/>
        <v>0</v>
      </c>
      <c r="AX168" s="6">
        <f t="shared" ca="1" si="33"/>
        <v>0</v>
      </c>
      <c r="AY168" s="6">
        <f t="shared" ca="1" si="33"/>
        <v>0</v>
      </c>
      <c r="BA168" s="6">
        <f t="shared" ca="1" si="10"/>
        <v>406.25</v>
      </c>
    </row>
    <row r="169" spans="1:53" hidden="1" outlineLevel="1" x14ac:dyDescent="0.5">
      <c r="A169" s="48">
        <v>24</v>
      </c>
      <c r="B169">
        <f t="shared" si="8"/>
        <v>9</v>
      </c>
      <c r="C169" s="8">
        <v>43131</v>
      </c>
      <c r="D169" s="6">
        <f t="shared" ref="D169:AY169" ca="1" si="34">OFFSET(D114,,$A169)</f>
        <v>3750</v>
      </c>
      <c r="E169" s="6">
        <f t="shared" ca="1" si="34"/>
        <v>3787.5000000000005</v>
      </c>
      <c r="F169" s="6">
        <f t="shared" ca="1" si="34"/>
        <v>3825.375</v>
      </c>
      <c r="G169" s="6">
        <f t="shared" ca="1" si="34"/>
        <v>3863.6287500000003</v>
      </c>
      <c r="H169" s="6">
        <f t="shared" ca="1" si="34"/>
        <v>3468.6800333333335</v>
      </c>
      <c r="I169" s="6">
        <f t="shared" ca="1" si="34"/>
        <v>3503.3668336666669</v>
      </c>
      <c r="J169" s="6">
        <f t="shared" ca="1" si="34"/>
        <v>3538.4005020033337</v>
      </c>
      <c r="K169" s="6">
        <f t="shared" ca="1" si="34"/>
        <v>3573.784507023367</v>
      </c>
      <c r="L169" s="6">
        <f t="shared" ca="1" si="34"/>
        <v>3158.3320580819004</v>
      </c>
      <c r="M169" s="6">
        <f t="shared" ca="1" si="34"/>
        <v>3189.9153786627194</v>
      </c>
      <c r="N169" s="6">
        <f t="shared" ca="1" si="34"/>
        <v>3221.8145324493471</v>
      </c>
      <c r="O169" s="6">
        <f t="shared" ca="1" si="34"/>
        <v>3254.0326777738401</v>
      </c>
      <c r="P169" s="6">
        <f t="shared" ca="1" si="34"/>
        <v>2817.0625753299246</v>
      </c>
      <c r="Q169" s="6">
        <f t="shared" ca="1" si="34"/>
        <v>2845.2332010832238</v>
      </c>
      <c r="R169" s="6">
        <f t="shared" ca="1" si="34"/>
        <v>2873.6855330940562</v>
      </c>
      <c r="S169" s="6">
        <f t="shared" ca="1" si="34"/>
        <v>2902.4223884249968</v>
      </c>
      <c r="T169" s="6">
        <f t="shared" ca="1" si="34"/>
        <v>2442.8721769243721</v>
      </c>
      <c r="U169" s="6">
        <f t="shared" ca="1" si="34"/>
        <v>2467.3008986936161</v>
      </c>
      <c r="V169" s="6">
        <f t="shared" ca="1" si="34"/>
        <v>2491.9739076805522</v>
      </c>
      <c r="W169" s="6">
        <f t="shared" ca="1" si="34"/>
        <v>2516.8936467573576</v>
      </c>
      <c r="X169" s="6">
        <f t="shared" ca="1" si="34"/>
        <v>2542.0625832249311</v>
      </c>
      <c r="Y169" s="6">
        <f t="shared" ca="1" si="34"/>
        <v>2567.4832090571808</v>
      </c>
      <c r="Z169" s="6">
        <f t="shared" ca="1" si="34"/>
        <v>2593.1580411477526</v>
      </c>
      <c r="AA169" s="6">
        <f t="shared" ca="1" si="34"/>
        <v>2619.0896215592302</v>
      </c>
      <c r="AB169" s="6">
        <f t="shared" ca="1" si="34"/>
        <v>0</v>
      </c>
      <c r="AC169" s="6">
        <f t="shared" ca="1" si="34"/>
        <v>0</v>
      </c>
      <c r="AD169" s="6">
        <f t="shared" ca="1" si="34"/>
        <v>0</v>
      </c>
      <c r="AE169" s="6">
        <f t="shared" ca="1" si="34"/>
        <v>0</v>
      </c>
      <c r="AF169" s="6">
        <f t="shared" ca="1" si="34"/>
        <v>0</v>
      </c>
      <c r="AG169" s="6">
        <f t="shared" ca="1" si="34"/>
        <v>0</v>
      </c>
      <c r="AH169" s="6">
        <f t="shared" ca="1" si="34"/>
        <v>0</v>
      </c>
      <c r="AI169" s="6">
        <f t="shared" ca="1" si="34"/>
        <v>0</v>
      </c>
      <c r="AJ169" s="6">
        <f t="shared" ca="1" si="34"/>
        <v>0</v>
      </c>
      <c r="AK169" s="6">
        <f t="shared" ca="1" si="34"/>
        <v>0</v>
      </c>
      <c r="AL169" s="6">
        <f t="shared" ca="1" si="34"/>
        <v>0</v>
      </c>
      <c r="AM169" s="6">
        <f t="shared" ca="1" si="34"/>
        <v>0</v>
      </c>
      <c r="AN169" s="6">
        <f t="shared" ca="1" si="34"/>
        <v>0</v>
      </c>
      <c r="AO169" s="6">
        <f t="shared" ca="1" si="34"/>
        <v>0</v>
      </c>
      <c r="AP169" s="6">
        <f t="shared" ca="1" si="34"/>
        <v>0</v>
      </c>
      <c r="AQ169" s="6">
        <f t="shared" ca="1" si="34"/>
        <v>0</v>
      </c>
      <c r="AR169" s="6">
        <f t="shared" ca="1" si="34"/>
        <v>0</v>
      </c>
      <c r="AS169" s="6">
        <f t="shared" ca="1" si="34"/>
        <v>0</v>
      </c>
      <c r="AT169" s="6">
        <f t="shared" ca="1" si="34"/>
        <v>0</v>
      </c>
      <c r="AU169" s="6">
        <f t="shared" ca="1" si="34"/>
        <v>0</v>
      </c>
      <c r="AV169" s="6">
        <f t="shared" ca="1" si="34"/>
        <v>0</v>
      </c>
      <c r="AW169" s="6">
        <f t="shared" ca="1" si="34"/>
        <v>0</v>
      </c>
      <c r="AX169" s="6">
        <f t="shared" ca="1" si="34"/>
        <v>0</v>
      </c>
      <c r="AY169" s="6">
        <f t="shared" ca="1" si="34"/>
        <v>0</v>
      </c>
      <c r="BA169" s="6">
        <f t="shared" ca="1" si="10"/>
        <v>416.66666666666669</v>
      </c>
    </row>
    <row r="170" spans="1:53" hidden="1" outlineLevel="1" x14ac:dyDescent="0.5">
      <c r="A170" s="48">
        <v>25</v>
      </c>
      <c r="B170">
        <f t="shared" si="8"/>
        <v>9</v>
      </c>
      <c r="C170" s="8">
        <v>43159</v>
      </c>
      <c r="D170" s="6">
        <f t="shared" ref="D170:AY170" ca="1" si="35">OFFSET(D115,,$A170)</f>
        <v>3750</v>
      </c>
      <c r="E170" s="6">
        <f t="shared" ca="1" si="35"/>
        <v>3787.5000000000005</v>
      </c>
      <c r="F170" s="6">
        <f t="shared" ca="1" si="35"/>
        <v>3825.375</v>
      </c>
      <c r="G170" s="6">
        <f t="shared" ca="1" si="35"/>
        <v>3863.6287500000003</v>
      </c>
      <c r="H170" s="6">
        <f t="shared" ca="1" si="35"/>
        <v>3468.6800333333335</v>
      </c>
      <c r="I170" s="6">
        <f t="shared" ca="1" si="35"/>
        <v>3503.3668336666669</v>
      </c>
      <c r="J170" s="6">
        <f t="shared" ca="1" si="35"/>
        <v>3538.4005020033337</v>
      </c>
      <c r="K170" s="6">
        <f t="shared" ca="1" si="35"/>
        <v>3573.784507023367</v>
      </c>
      <c r="L170" s="6">
        <f t="shared" ca="1" si="35"/>
        <v>3158.3320580819004</v>
      </c>
      <c r="M170" s="6">
        <f t="shared" ca="1" si="35"/>
        <v>3189.9153786627194</v>
      </c>
      <c r="N170" s="6">
        <f t="shared" ca="1" si="35"/>
        <v>3221.8145324493471</v>
      </c>
      <c r="O170" s="6">
        <f t="shared" ca="1" si="35"/>
        <v>3254.0326777738401</v>
      </c>
      <c r="P170" s="6">
        <f t="shared" ca="1" si="35"/>
        <v>2817.0625753299246</v>
      </c>
      <c r="Q170" s="6">
        <f t="shared" ca="1" si="35"/>
        <v>2845.2332010832238</v>
      </c>
      <c r="R170" s="6">
        <f t="shared" ca="1" si="35"/>
        <v>2873.6855330940562</v>
      </c>
      <c r="S170" s="6">
        <f t="shared" ca="1" si="35"/>
        <v>2902.4223884249968</v>
      </c>
      <c r="T170" s="6">
        <f t="shared" ca="1" si="35"/>
        <v>2442.8721769243721</v>
      </c>
      <c r="U170" s="6">
        <f t="shared" ca="1" si="35"/>
        <v>2467.3008986936161</v>
      </c>
      <c r="V170" s="6">
        <f t="shared" ca="1" si="35"/>
        <v>2491.9739076805522</v>
      </c>
      <c r="W170" s="6">
        <f t="shared" ca="1" si="35"/>
        <v>2516.8936467573576</v>
      </c>
      <c r="X170" s="6">
        <f t="shared" ca="1" si="35"/>
        <v>2542.0625832249311</v>
      </c>
      <c r="Y170" s="6">
        <f t="shared" ca="1" si="35"/>
        <v>2567.4832090571808</v>
      </c>
      <c r="Z170" s="6">
        <f t="shared" ca="1" si="35"/>
        <v>2593.1580411477526</v>
      </c>
      <c r="AA170" s="6">
        <f t="shared" ca="1" si="35"/>
        <v>0</v>
      </c>
      <c r="AB170" s="6">
        <f t="shared" ca="1" si="35"/>
        <v>0</v>
      </c>
      <c r="AC170" s="6">
        <f t="shared" ca="1" si="35"/>
        <v>0</v>
      </c>
      <c r="AD170" s="6">
        <f t="shared" ca="1" si="35"/>
        <v>0</v>
      </c>
      <c r="AE170" s="6">
        <f t="shared" ca="1" si="35"/>
        <v>0</v>
      </c>
      <c r="AF170" s="6">
        <f t="shared" ca="1" si="35"/>
        <v>0</v>
      </c>
      <c r="AG170" s="6">
        <f t="shared" ca="1" si="35"/>
        <v>0</v>
      </c>
      <c r="AH170" s="6">
        <f t="shared" ca="1" si="35"/>
        <v>0</v>
      </c>
      <c r="AI170" s="6">
        <f t="shared" ca="1" si="35"/>
        <v>0</v>
      </c>
      <c r="AJ170" s="6">
        <f t="shared" ca="1" si="35"/>
        <v>0</v>
      </c>
      <c r="AK170" s="6">
        <f t="shared" ca="1" si="35"/>
        <v>0</v>
      </c>
      <c r="AL170" s="6">
        <f t="shared" ca="1" si="35"/>
        <v>0</v>
      </c>
      <c r="AM170" s="6">
        <f t="shared" ca="1" si="35"/>
        <v>0</v>
      </c>
      <c r="AN170" s="6">
        <f t="shared" ca="1" si="35"/>
        <v>0</v>
      </c>
      <c r="AO170" s="6">
        <f t="shared" ca="1" si="35"/>
        <v>0</v>
      </c>
      <c r="AP170" s="6">
        <f t="shared" ca="1" si="35"/>
        <v>0</v>
      </c>
      <c r="AQ170" s="6">
        <f t="shared" ca="1" si="35"/>
        <v>0</v>
      </c>
      <c r="AR170" s="6">
        <f t="shared" ca="1" si="35"/>
        <v>0</v>
      </c>
      <c r="AS170" s="6">
        <f t="shared" ca="1" si="35"/>
        <v>0</v>
      </c>
      <c r="AT170" s="6">
        <f t="shared" ca="1" si="35"/>
        <v>0</v>
      </c>
      <c r="AU170" s="6">
        <f t="shared" ca="1" si="35"/>
        <v>0</v>
      </c>
      <c r="AV170" s="6">
        <f t="shared" ca="1" si="35"/>
        <v>0</v>
      </c>
      <c r="AW170" s="6">
        <f t="shared" ca="1" si="35"/>
        <v>0</v>
      </c>
      <c r="AX170" s="6">
        <f t="shared" ca="1" si="35"/>
        <v>0</v>
      </c>
      <c r="AY170" s="6">
        <f t="shared" ca="1" si="35"/>
        <v>0</v>
      </c>
      <c r="BA170" s="6">
        <f t="shared" ca="1" si="10"/>
        <v>416.66666666666669</v>
      </c>
    </row>
    <row r="171" spans="1:53" hidden="1" outlineLevel="1" x14ac:dyDescent="0.5">
      <c r="A171" s="48">
        <v>26</v>
      </c>
      <c r="B171">
        <f t="shared" si="8"/>
        <v>9</v>
      </c>
      <c r="C171" s="8">
        <v>43190</v>
      </c>
      <c r="D171" s="6">
        <f t="shared" ref="D171:AY171" ca="1" si="36">OFFSET(D116,,$A171)</f>
        <v>3750</v>
      </c>
      <c r="E171" s="6">
        <f t="shared" ca="1" si="36"/>
        <v>3787.5000000000005</v>
      </c>
      <c r="F171" s="6">
        <f t="shared" ca="1" si="36"/>
        <v>3825.375</v>
      </c>
      <c r="G171" s="6">
        <f t="shared" ca="1" si="36"/>
        <v>3863.6287500000003</v>
      </c>
      <c r="H171" s="6">
        <f t="shared" ca="1" si="36"/>
        <v>3468.6800333333335</v>
      </c>
      <c r="I171" s="6">
        <f t="shared" ca="1" si="36"/>
        <v>3503.3668336666669</v>
      </c>
      <c r="J171" s="6">
        <f t="shared" ca="1" si="36"/>
        <v>3538.4005020033337</v>
      </c>
      <c r="K171" s="6">
        <f t="shared" ca="1" si="36"/>
        <v>3573.784507023367</v>
      </c>
      <c r="L171" s="6">
        <f t="shared" ca="1" si="36"/>
        <v>3158.3320580819004</v>
      </c>
      <c r="M171" s="6">
        <f t="shared" ca="1" si="36"/>
        <v>3189.9153786627194</v>
      </c>
      <c r="N171" s="6">
        <f t="shared" ca="1" si="36"/>
        <v>3221.8145324493471</v>
      </c>
      <c r="O171" s="6">
        <f t="shared" ca="1" si="36"/>
        <v>3254.0326777738401</v>
      </c>
      <c r="P171" s="6">
        <f t="shared" ca="1" si="36"/>
        <v>2817.0625753299246</v>
      </c>
      <c r="Q171" s="6">
        <f t="shared" ca="1" si="36"/>
        <v>2845.2332010832238</v>
      </c>
      <c r="R171" s="6">
        <f t="shared" ca="1" si="36"/>
        <v>2873.6855330940562</v>
      </c>
      <c r="S171" s="6">
        <f t="shared" ca="1" si="36"/>
        <v>2902.4223884249968</v>
      </c>
      <c r="T171" s="6">
        <f t="shared" ca="1" si="36"/>
        <v>2442.8721769243721</v>
      </c>
      <c r="U171" s="6">
        <f t="shared" ca="1" si="36"/>
        <v>2467.3008986936161</v>
      </c>
      <c r="V171" s="6">
        <f t="shared" ca="1" si="36"/>
        <v>2491.9739076805522</v>
      </c>
      <c r="W171" s="6">
        <f t="shared" ca="1" si="36"/>
        <v>2516.8936467573576</v>
      </c>
      <c r="X171" s="6">
        <f t="shared" ca="1" si="36"/>
        <v>2542.0625832249311</v>
      </c>
      <c r="Y171" s="6">
        <f t="shared" ca="1" si="36"/>
        <v>2567.4832090571808</v>
      </c>
      <c r="Z171" s="6">
        <f t="shared" ca="1" si="36"/>
        <v>0</v>
      </c>
      <c r="AA171" s="6">
        <f t="shared" ca="1" si="36"/>
        <v>0</v>
      </c>
      <c r="AB171" s="6">
        <f t="shared" ca="1" si="36"/>
        <v>0</v>
      </c>
      <c r="AC171" s="6">
        <f t="shared" ca="1" si="36"/>
        <v>0</v>
      </c>
      <c r="AD171" s="6">
        <f t="shared" ca="1" si="36"/>
        <v>0</v>
      </c>
      <c r="AE171" s="6">
        <f t="shared" ca="1" si="36"/>
        <v>0</v>
      </c>
      <c r="AF171" s="6">
        <f t="shared" ca="1" si="36"/>
        <v>0</v>
      </c>
      <c r="AG171" s="6">
        <f t="shared" ca="1" si="36"/>
        <v>0</v>
      </c>
      <c r="AH171" s="6">
        <f t="shared" ca="1" si="36"/>
        <v>0</v>
      </c>
      <c r="AI171" s="6">
        <f t="shared" ca="1" si="36"/>
        <v>0</v>
      </c>
      <c r="AJ171" s="6">
        <f t="shared" ca="1" si="36"/>
        <v>0</v>
      </c>
      <c r="AK171" s="6">
        <f t="shared" ca="1" si="36"/>
        <v>0</v>
      </c>
      <c r="AL171" s="6">
        <f t="shared" ca="1" si="36"/>
        <v>0</v>
      </c>
      <c r="AM171" s="6">
        <f t="shared" ca="1" si="36"/>
        <v>0</v>
      </c>
      <c r="AN171" s="6">
        <f t="shared" ca="1" si="36"/>
        <v>0</v>
      </c>
      <c r="AO171" s="6">
        <f t="shared" ca="1" si="36"/>
        <v>0</v>
      </c>
      <c r="AP171" s="6">
        <f t="shared" ca="1" si="36"/>
        <v>0</v>
      </c>
      <c r="AQ171" s="6">
        <f t="shared" ca="1" si="36"/>
        <v>0</v>
      </c>
      <c r="AR171" s="6">
        <f t="shared" ca="1" si="36"/>
        <v>0</v>
      </c>
      <c r="AS171" s="6">
        <f t="shared" ca="1" si="36"/>
        <v>0</v>
      </c>
      <c r="AT171" s="6">
        <f t="shared" ca="1" si="36"/>
        <v>0</v>
      </c>
      <c r="AU171" s="6">
        <f t="shared" ca="1" si="36"/>
        <v>0</v>
      </c>
      <c r="AV171" s="6">
        <f t="shared" ca="1" si="36"/>
        <v>0</v>
      </c>
      <c r="AW171" s="6">
        <f t="shared" ca="1" si="36"/>
        <v>0</v>
      </c>
      <c r="AX171" s="6">
        <f t="shared" ca="1" si="36"/>
        <v>0</v>
      </c>
      <c r="AY171" s="6">
        <f t="shared" ca="1" si="36"/>
        <v>0</v>
      </c>
      <c r="BA171" s="6">
        <f t="shared" ca="1" si="10"/>
        <v>416.66666666666669</v>
      </c>
    </row>
    <row r="172" spans="1:53" hidden="1" outlineLevel="1" x14ac:dyDescent="0.5">
      <c r="A172" s="48">
        <v>27</v>
      </c>
      <c r="B172">
        <f t="shared" si="8"/>
        <v>9</v>
      </c>
      <c r="C172" s="8">
        <v>43220</v>
      </c>
      <c r="D172" s="6">
        <f t="shared" ref="D172:AY172" ca="1" si="37">OFFSET(D117,,$A172)</f>
        <v>3750</v>
      </c>
      <c r="E172" s="6">
        <f t="shared" ca="1" si="37"/>
        <v>3787.5000000000005</v>
      </c>
      <c r="F172" s="6">
        <f t="shared" ca="1" si="37"/>
        <v>3825.375</v>
      </c>
      <c r="G172" s="6">
        <f t="shared" ca="1" si="37"/>
        <v>3863.6287500000003</v>
      </c>
      <c r="H172" s="6">
        <f t="shared" ca="1" si="37"/>
        <v>3468.6800333333335</v>
      </c>
      <c r="I172" s="6">
        <f t="shared" ca="1" si="37"/>
        <v>3503.3668336666669</v>
      </c>
      <c r="J172" s="6">
        <f t="shared" ca="1" si="37"/>
        <v>3538.4005020033337</v>
      </c>
      <c r="K172" s="6">
        <f t="shared" ca="1" si="37"/>
        <v>3573.784507023367</v>
      </c>
      <c r="L172" s="6">
        <f t="shared" ca="1" si="37"/>
        <v>3158.3320580819004</v>
      </c>
      <c r="M172" s="6">
        <f t="shared" ca="1" si="37"/>
        <v>3189.9153786627194</v>
      </c>
      <c r="N172" s="6">
        <f t="shared" ca="1" si="37"/>
        <v>3221.8145324493471</v>
      </c>
      <c r="O172" s="6">
        <f t="shared" ca="1" si="37"/>
        <v>3254.0326777738401</v>
      </c>
      <c r="P172" s="6">
        <f t="shared" ca="1" si="37"/>
        <v>2817.0625753299246</v>
      </c>
      <c r="Q172" s="6">
        <f t="shared" ca="1" si="37"/>
        <v>2845.2332010832238</v>
      </c>
      <c r="R172" s="6">
        <f t="shared" ca="1" si="37"/>
        <v>2873.6855330940562</v>
      </c>
      <c r="S172" s="6">
        <f t="shared" ca="1" si="37"/>
        <v>2902.4223884249968</v>
      </c>
      <c r="T172" s="6">
        <f t="shared" ca="1" si="37"/>
        <v>2442.8721769243721</v>
      </c>
      <c r="U172" s="6">
        <f t="shared" ca="1" si="37"/>
        <v>2467.3008986936161</v>
      </c>
      <c r="V172" s="6">
        <f t="shared" ca="1" si="37"/>
        <v>2491.9739076805522</v>
      </c>
      <c r="W172" s="6">
        <f t="shared" ca="1" si="37"/>
        <v>2516.8936467573576</v>
      </c>
      <c r="X172" s="6">
        <f t="shared" ca="1" si="37"/>
        <v>2542.0625832249311</v>
      </c>
      <c r="Y172" s="6">
        <f t="shared" ca="1" si="37"/>
        <v>0</v>
      </c>
      <c r="Z172" s="6">
        <f t="shared" ca="1" si="37"/>
        <v>0</v>
      </c>
      <c r="AA172" s="6">
        <f t="shared" ca="1" si="37"/>
        <v>0</v>
      </c>
      <c r="AB172" s="6">
        <f t="shared" ca="1" si="37"/>
        <v>0</v>
      </c>
      <c r="AC172" s="6">
        <f t="shared" ca="1" si="37"/>
        <v>0</v>
      </c>
      <c r="AD172" s="6">
        <f t="shared" ca="1" si="37"/>
        <v>0</v>
      </c>
      <c r="AE172" s="6">
        <f t="shared" ca="1" si="37"/>
        <v>0</v>
      </c>
      <c r="AF172" s="6">
        <f t="shared" ca="1" si="37"/>
        <v>0</v>
      </c>
      <c r="AG172" s="6">
        <f t="shared" ca="1" si="37"/>
        <v>0</v>
      </c>
      <c r="AH172" s="6">
        <f t="shared" ca="1" si="37"/>
        <v>0</v>
      </c>
      <c r="AI172" s="6">
        <f t="shared" ca="1" si="37"/>
        <v>0</v>
      </c>
      <c r="AJ172" s="6">
        <f t="shared" ca="1" si="37"/>
        <v>0</v>
      </c>
      <c r="AK172" s="6">
        <f t="shared" ca="1" si="37"/>
        <v>0</v>
      </c>
      <c r="AL172" s="6">
        <f t="shared" ca="1" si="37"/>
        <v>0</v>
      </c>
      <c r="AM172" s="6">
        <f t="shared" ca="1" si="37"/>
        <v>0</v>
      </c>
      <c r="AN172" s="6">
        <f t="shared" ca="1" si="37"/>
        <v>0</v>
      </c>
      <c r="AO172" s="6">
        <f t="shared" ca="1" si="37"/>
        <v>0</v>
      </c>
      <c r="AP172" s="6">
        <f t="shared" ca="1" si="37"/>
        <v>0</v>
      </c>
      <c r="AQ172" s="6">
        <f t="shared" ca="1" si="37"/>
        <v>0</v>
      </c>
      <c r="AR172" s="6">
        <f t="shared" ca="1" si="37"/>
        <v>0</v>
      </c>
      <c r="AS172" s="6">
        <f t="shared" ca="1" si="37"/>
        <v>0</v>
      </c>
      <c r="AT172" s="6">
        <f t="shared" ca="1" si="37"/>
        <v>0</v>
      </c>
      <c r="AU172" s="6">
        <f t="shared" ca="1" si="37"/>
        <v>0</v>
      </c>
      <c r="AV172" s="6">
        <f t="shared" ca="1" si="37"/>
        <v>0</v>
      </c>
      <c r="AW172" s="6">
        <f t="shared" ca="1" si="37"/>
        <v>0</v>
      </c>
      <c r="AX172" s="6">
        <f t="shared" ca="1" si="37"/>
        <v>0</v>
      </c>
      <c r="AY172" s="6">
        <f t="shared" ca="1" si="37"/>
        <v>0</v>
      </c>
      <c r="BA172" s="6">
        <f t="shared" ca="1" si="10"/>
        <v>416.66666666666669</v>
      </c>
    </row>
    <row r="173" spans="1:53" hidden="1" outlineLevel="1" x14ac:dyDescent="0.5">
      <c r="A173" s="48">
        <v>28</v>
      </c>
      <c r="B173">
        <f t="shared" si="8"/>
        <v>9</v>
      </c>
      <c r="C173" s="8">
        <v>43251</v>
      </c>
      <c r="D173" s="6">
        <f t="shared" ref="D173:AY173" ca="1" si="38">OFFSET(D118,,$A173)</f>
        <v>3750</v>
      </c>
      <c r="E173" s="6">
        <f t="shared" ca="1" si="38"/>
        <v>3787.5000000000005</v>
      </c>
      <c r="F173" s="6">
        <f t="shared" ca="1" si="38"/>
        <v>3825.375</v>
      </c>
      <c r="G173" s="6">
        <f t="shared" ca="1" si="38"/>
        <v>3863.6287500000003</v>
      </c>
      <c r="H173" s="6">
        <f t="shared" ca="1" si="38"/>
        <v>3468.6800333333335</v>
      </c>
      <c r="I173" s="6">
        <f t="shared" ca="1" si="38"/>
        <v>3503.3668336666669</v>
      </c>
      <c r="J173" s="6">
        <f t="shared" ca="1" si="38"/>
        <v>3538.4005020033337</v>
      </c>
      <c r="K173" s="6">
        <f t="shared" ca="1" si="38"/>
        <v>3573.784507023367</v>
      </c>
      <c r="L173" s="6">
        <f t="shared" ca="1" si="38"/>
        <v>3158.3320580819004</v>
      </c>
      <c r="M173" s="6">
        <f t="shared" ca="1" si="38"/>
        <v>3189.9153786627194</v>
      </c>
      <c r="N173" s="6">
        <f t="shared" ca="1" si="38"/>
        <v>3221.8145324493471</v>
      </c>
      <c r="O173" s="6">
        <f t="shared" ca="1" si="38"/>
        <v>3254.0326777738401</v>
      </c>
      <c r="P173" s="6">
        <f t="shared" ca="1" si="38"/>
        <v>2817.0625753299246</v>
      </c>
      <c r="Q173" s="6">
        <f t="shared" ca="1" si="38"/>
        <v>2845.2332010832238</v>
      </c>
      <c r="R173" s="6">
        <f t="shared" ca="1" si="38"/>
        <v>2873.6855330940562</v>
      </c>
      <c r="S173" s="6">
        <f t="shared" ca="1" si="38"/>
        <v>2902.4223884249968</v>
      </c>
      <c r="T173" s="6">
        <f t="shared" ca="1" si="38"/>
        <v>2442.8721769243721</v>
      </c>
      <c r="U173" s="6">
        <f t="shared" ca="1" si="38"/>
        <v>2467.3008986936161</v>
      </c>
      <c r="V173" s="6">
        <f t="shared" ca="1" si="38"/>
        <v>2491.9739076805522</v>
      </c>
      <c r="W173" s="6">
        <f t="shared" ca="1" si="38"/>
        <v>2516.8936467573576</v>
      </c>
      <c r="X173" s="6">
        <f t="shared" ca="1" si="38"/>
        <v>0</v>
      </c>
      <c r="Y173" s="6">
        <f t="shared" ca="1" si="38"/>
        <v>0</v>
      </c>
      <c r="Z173" s="6">
        <f t="shared" ca="1" si="38"/>
        <v>0</v>
      </c>
      <c r="AA173" s="6">
        <f t="shared" ca="1" si="38"/>
        <v>0</v>
      </c>
      <c r="AB173" s="6">
        <f t="shared" ca="1" si="38"/>
        <v>0</v>
      </c>
      <c r="AC173" s="6">
        <f t="shared" ca="1" si="38"/>
        <v>0</v>
      </c>
      <c r="AD173" s="6">
        <f t="shared" ca="1" si="38"/>
        <v>0</v>
      </c>
      <c r="AE173" s="6">
        <f t="shared" ca="1" si="38"/>
        <v>0</v>
      </c>
      <c r="AF173" s="6">
        <f t="shared" ca="1" si="38"/>
        <v>0</v>
      </c>
      <c r="AG173" s="6">
        <f t="shared" ca="1" si="38"/>
        <v>0</v>
      </c>
      <c r="AH173" s="6">
        <f t="shared" ca="1" si="38"/>
        <v>0</v>
      </c>
      <c r="AI173" s="6">
        <f t="shared" ca="1" si="38"/>
        <v>0</v>
      </c>
      <c r="AJ173" s="6">
        <f t="shared" ca="1" si="38"/>
        <v>0</v>
      </c>
      <c r="AK173" s="6">
        <f t="shared" ca="1" si="38"/>
        <v>0</v>
      </c>
      <c r="AL173" s="6">
        <f t="shared" ca="1" si="38"/>
        <v>0</v>
      </c>
      <c r="AM173" s="6">
        <f t="shared" ca="1" si="38"/>
        <v>0</v>
      </c>
      <c r="AN173" s="6">
        <f t="shared" ca="1" si="38"/>
        <v>0</v>
      </c>
      <c r="AO173" s="6">
        <f t="shared" ca="1" si="38"/>
        <v>0</v>
      </c>
      <c r="AP173" s="6">
        <f t="shared" ca="1" si="38"/>
        <v>0</v>
      </c>
      <c r="AQ173" s="6">
        <f t="shared" ca="1" si="38"/>
        <v>0</v>
      </c>
      <c r="AR173" s="6">
        <f t="shared" ca="1" si="38"/>
        <v>0</v>
      </c>
      <c r="AS173" s="6">
        <f t="shared" ca="1" si="38"/>
        <v>0</v>
      </c>
      <c r="AT173" s="6">
        <f t="shared" ca="1" si="38"/>
        <v>0</v>
      </c>
      <c r="AU173" s="6">
        <f t="shared" ca="1" si="38"/>
        <v>0</v>
      </c>
      <c r="AV173" s="6">
        <f t="shared" ca="1" si="38"/>
        <v>0</v>
      </c>
      <c r="AW173" s="6">
        <f t="shared" ca="1" si="38"/>
        <v>0</v>
      </c>
      <c r="AX173" s="6">
        <f t="shared" ca="1" si="38"/>
        <v>0</v>
      </c>
      <c r="AY173" s="6">
        <f t="shared" ca="1" si="38"/>
        <v>0</v>
      </c>
      <c r="BA173" s="6">
        <f t="shared" ca="1" si="10"/>
        <v>416.66666666666669</v>
      </c>
    </row>
    <row r="174" spans="1:53" hidden="1" outlineLevel="1" x14ac:dyDescent="0.5">
      <c r="A174" s="48">
        <v>29</v>
      </c>
      <c r="B174">
        <f t="shared" si="8"/>
        <v>9</v>
      </c>
      <c r="C174" s="8">
        <v>43281</v>
      </c>
      <c r="D174" s="6">
        <f t="shared" ref="D174:AY174" ca="1" si="39">OFFSET(D119,,$A174)</f>
        <v>3750</v>
      </c>
      <c r="E174" s="6">
        <f t="shared" ca="1" si="39"/>
        <v>3787.5000000000005</v>
      </c>
      <c r="F174" s="6">
        <f t="shared" ca="1" si="39"/>
        <v>3825.375</v>
      </c>
      <c r="G174" s="6">
        <f t="shared" ca="1" si="39"/>
        <v>3863.6287500000003</v>
      </c>
      <c r="H174" s="6">
        <f t="shared" ca="1" si="39"/>
        <v>3468.6800333333335</v>
      </c>
      <c r="I174" s="6">
        <f t="shared" ca="1" si="39"/>
        <v>3503.3668336666669</v>
      </c>
      <c r="J174" s="6">
        <f t="shared" ca="1" si="39"/>
        <v>3538.4005020033337</v>
      </c>
      <c r="K174" s="6">
        <f t="shared" ca="1" si="39"/>
        <v>3573.784507023367</v>
      </c>
      <c r="L174" s="6">
        <f t="shared" ca="1" si="39"/>
        <v>3158.3320580819004</v>
      </c>
      <c r="M174" s="6">
        <f t="shared" ca="1" si="39"/>
        <v>3189.9153786627194</v>
      </c>
      <c r="N174" s="6">
        <f t="shared" ca="1" si="39"/>
        <v>3221.8145324493471</v>
      </c>
      <c r="O174" s="6">
        <f t="shared" ca="1" si="39"/>
        <v>3254.0326777738401</v>
      </c>
      <c r="P174" s="6">
        <f t="shared" ca="1" si="39"/>
        <v>2817.0625753299246</v>
      </c>
      <c r="Q174" s="6">
        <f t="shared" ca="1" si="39"/>
        <v>2845.2332010832238</v>
      </c>
      <c r="R174" s="6">
        <f t="shared" ca="1" si="39"/>
        <v>2873.6855330940562</v>
      </c>
      <c r="S174" s="6">
        <f t="shared" ca="1" si="39"/>
        <v>2902.4223884249968</v>
      </c>
      <c r="T174" s="6">
        <f t="shared" ca="1" si="39"/>
        <v>2442.8721769243721</v>
      </c>
      <c r="U174" s="6">
        <f t="shared" ca="1" si="39"/>
        <v>2467.3008986936161</v>
      </c>
      <c r="V174" s="6">
        <f t="shared" ca="1" si="39"/>
        <v>2491.9739076805522</v>
      </c>
      <c r="W174" s="6">
        <f t="shared" ca="1" si="39"/>
        <v>0</v>
      </c>
      <c r="X174" s="6">
        <f t="shared" ca="1" si="39"/>
        <v>0</v>
      </c>
      <c r="Y174" s="6">
        <f t="shared" ca="1" si="39"/>
        <v>0</v>
      </c>
      <c r="Z174" s="6">
        <f t="shared" ca="1" si="39"/>
        <v>0</v>
      </c>
      <c r="AA174" s="6">
        <f t="shared" ca="1" si="39"/>
        <v>0</v>
      </c>
      <c r="AB174" s="6">
        <f t="shared" ca="1" si="39"/>
        <v>0</v>
      </c>
      <c r="AC174" s="6">
        <f t="shared" ca="1" si="39"/>
        <v>0</v>
      </c>
      <c r="AD174" s="6">
        <f t="shared" ca="1" si="39"/>
        <v>0</v>
      </c>
      <c r="AE174" s="6">
        <f t="shared" ca="1" si="39"/>
        <v>0</v>
      </c>
      <c r="AF174" s="6">
        <f t="shared" ca="1" si="39"/>
        <v>0</v>
      </c>
      <c r="AG174" s="6">
        <f t="shared" ca="1" si="39"/>
        <v>0</v>
      </c>
      <c r="AH174" s="6">
        <f t="shared" ca="1" si="39"/>
        <v>0</v>
      </c>
      <c r="AI174" s="6">
        <f t="shared" ca="1" si="39"/>
        <v>0</v>
      </c>
      <c r="AJ174" s="6">
        <f t="shared" ca="1" si="39"/>
        <v>0</v>
      </c>
      <c r="AK174" s="6">
        <f t="shared" ca="1" si="39"/>
        <v>0</v>
      </c>
      <c r="AL174" s="6">
        <f t="shared" ca="1" si="39"/>
        <v>0</v>
      </c>
      <c r="AM174" s="6">
        <f t="shared" ca="1" si="39"/>
        <v>0</v>
      </c>
      <c r="AN174" s="6">
        <f t="shared" ca="1" si="39"/>
        <v>0</v>
      </c>
      <c r="AO174" s="6">
        <f t="shared" ca="1" si="39"/>
        <v>0</v>
      </c>
      <c r="AP174" s="6">
        <f t="shared" ca="1" si="39"/>
        <v>0</v>
      </c>
      <c r="AQ174" s="6">
        <f t="shared" ca="1" si="39"/>
        <v>0</v>
      </c>
      <c r="AR174" s="6">
        <f t="shared" ca="1" si="39"/>
        <v>0</v>
      </c>
      <c r="AS174" s="6">
        <f t="shared" ca="1" si="39"/>
        <v>0</v>
      </c>
      <c r="AT174" s="6">
        <f t="shared" ca="1" si="39"/>
        <v>0</v>
      </c>
      <c r="AU174" s="6">
        <f t="shared" ca="1" si="39"/>
        <v>0</v>
      </c>
      <c r="AV174" s="6">
        <f t="shared" ca="1" si="39"/>
        <v>0</v>
      </c>
      <c r="AW174" s="6">
        <f t="shared" ca="1" si="39"/>
        <v>0</v>
      </c>
      <c r="AX174" s="6">
        <f t="shared" ca="1" si="39"/>
        <v>0</v>
      </c>
      <c r="AY174" s="6">
        <f t="shared" ca="1" si="39"/>
        <v>0</v>
      </c>
      <c r="BA174" s="6">
        <f t="shared" ca="1" si="10"/>
        <v>416.66666666666669</v>
      </c>
    </row>
    <row r="175" spans="1:53" hidden="1" outlineLevel="1" x14ac:dyDescent="0.5">
      <c r="A175" s="48">
        <v>30</v>
      </c>
      <c r="B175">
        <f t="shared" si="8"/>
        <v>10</v>
      </c>
      <c r="C175" s="8">
        <v>43312</v>
      </c>
      <c r="D175" s="6">
        <f t="shared" ref="D175:AY175" ca="1" si="40">OFFSET(D120,,$A175)</f>
        <v>4166.666666666667</v>
      </c>
      <c r="E175" s="6">
        <f t="shared" ca="1" si="40"/>
        <v>4208.3333333333339</v>
      </c>
      <c r="F175" s="6">
        <f t="shared" ca="1" si="40"/>
        <v>4250.416666666667</v>
      </c>
      <c r="G175" s="6">
        <f t="shared" ca="1" si="40"/>
        <v>4292.9208333333336</v>
      </c>
      <c r="H175" s="6">
        <f t="shared" ca="1" si="40"/>
        <v>3902.2650375000003</v>
      </c>
      <c r="I175" s="6">
        <f t="shared" ca="1" si="40"/>
        <v>3941.2876878750003</v>
      </c>
      <c r="J175" s="6">
        <f t="shared" ca="1" si="40"/>
        <v>3980.7005647537503</v>
      </c>
      <c r="K175" s="6">
        <f t="shared" ca="1" si="40"/>
        <v>4020.5075704012879</v>
      </c>
      <c r="L175" s="6">
        <f t="shared" ca="1" si="40"/>
        <v>3609.5223520936006</v>
      </c>
      <c r="M175" s="6">
        <f t="shared" ca="1" si="40"/>
        <v>3645.6175756145367</v>
      </c>
      <c r="N175" s="6">
        <f t="shared" ca="1" si="40"/>
        <v>3682.0737513706822</v>
      </c>
      <c r="O175" s="6">
        <f t="shared" ca="1" si="40"/>
        <v>3718.8944888843889</v>
      </c>
      <c r="P175" s="6">
        <f t="shared" ca="1" si="40"/>
        <v>3286.5730045515784</v>
      </c>
      <c r="Q175" s="6">
        <f t="shared" ca="1" si="40"/>
        <v>3319.4387345970945</v>
      </c>
      <c r="R175" s="6">
        <f t="shared" ca="1" si="40"/>
        <v>3352.6331219430658</v>
      </c>
      <c r="S175" s="6">
        <f t="shared" ca="1" si="40"/>
        <v>3386.159453162496</v>
      </c>
      <c r="T175" s="6">
        <f t="shared" ca="1" si="40"/>
        <v>2931.4466123092466</v>
      </c>
      <c r="U175" s="6">
        <f t="shared" ca="1" si="40"/>
        <v>2960.7610784323392</v>
      </c>
      <c r="V175" s="6">
        <f t="shared" ca="1" si="40"/>
        <v>0</v>
      </c>
      <c r="W175" s="6">
        <f t="shared" ca="1" si="40"/>
        <v>0</v>
      </c>
      <c r="X175" s="6">
        <f t="shared" ca="1" si="40"/>
        <v>0</v>
      </c>
      <c r="Y175" s="6">
        <f t="shared" ca="1" si="40"/>
        <v>0</v>
      </c>
      <c r="Z175" s="6">
        <f t="shared" ca="1" si="40"/>
        <v>0</v>
      </c>
      <c r="AA175" s="6">
        <f t="shared" ca="1" si="40"/>
        <v>0</v>
      </c>
      <c r="AB175" s="6">
        <f t="shared" ca="1" si="40"/>
        <v>0</v>
      </c>
      <c r="AC175" s="6">
        <f t="shared" ca="1" si="40"/>
        <v>0</v>
      </c>
      <c r="AD175" s="6">
        <f t="shared" ca="1" si="40"/>
        <v>0</v>
      </c>
      <c r="AE175" s="6">
        <f t="shared" ca="1" si="40"/>
        <v>0</v>
      </c>
      <c r="AF175" s="6">
        <f t="shared" ca="1" si="40"/>
        <v>0</v>
      </c>
      <c r="AG175" s="6">
        <f t="shared" ca="1" si="40"/>
        <v>0</v>
      </c>
      <c r="AH175" s="6">
        <f t="shared" ca="1" si="40"/>
        <v>0</v>
      </c>
      <c r="AI175" s="6">
        <f t="shared" ca="1" si="40"/>
        <v>0</v>
      </c>
      <c r="AJ175" s="6">
        <f t="shared" ca="1" si="40"/>
        <v>0</v>
      </c>
      <c r="AK175" s="6">
        <f t="shared" ca="1" si="40"/>
        <v>0</v>
      </c>
      <c r="AL175" s="6">
        <f t="shared" ca="1" si="40"/>
        <v>0</v>
      </c>
      <c r="AM175" s="6">
        <f t="shared" ca="1" si="40"/>
        <v>0</v>
      </c>
      <c r="AN175" s="6">
        <f t="shared" ca="1" si="40"/>
        <v>0</v>
      </c>
      <c r="AO175" s="6">
        <f t="shared" ca="1" si="40"/>
        <v>0</v>
      </c>
      <c r="AP175" s="6">
        <f t="shared" ca="1" si="40"/>
        <v>0</v>
      </c>
      <c r="AQ175" s="6">
        <f t="shared" ca="1" si="40"/>
        <v>0</v>
      </c>
      <c r="AR175" s="6">
        <f t="shared" ca="1" si="40"/>
        <v>0</v>
      </c>
      <c r="AS175" s="6">
        <f t="shared" ca="1" si="40"/>
        <v>0</v>
      </c>
      <c r="AT175" s="6">
        <f t="shared" ca="1" si="40"/>
        <v>0</v>
      </c>
      <c r="AU175" s="6">
        <f t="shared" ca="1" si="40"/>
        <v>0</v>
      </c>
      <c r="AV175" s="6">
        <f t="shared" ca="1" si="40"/>
        <v>0</v>
      </c>
      <c r="AW175" s="6">
        <f t="shared" ca="1" si="40"/>
        <v>0</v>
      </c>
      <c r="AX175" s="6">
        <f t="shared" ca="1" si="40"/>
        <v>0</v>
      </c>
      <c r="AY175" s="6">
        <f t="shared" ca="1" si="40"/>
        <v>0</v>
      </c>
      <c r="BA175" s="6">
        <f t="shared" ca="1" si="10"/>
        <v>416.66666666666669</v>
      </c>
    </row>
    <row r="176" spans="1:53" hidden="1" outlineLevel="1" x14ac:dyDescent="0.5">
      <c r="A176" s="48">
        <v>31</v>
      </c>
      <c r="B176">
        <f t="shared" si="8"/>
        <v>11</v>
      </c>
      <c r="C176" s="8">
        <v>43343</v>
      </c>
      <c r="D176" s="6">
        <f t="shared" ref="D176:AY176" ca="1" si="41">OFFSET(D121,,$A176)</f>
        <v>4583.333333333333</v>
      </c>
      <c r="E176" s="6">
        <f t="shared" ca="1" si="41"/>
        <v>4629.1666666666661</v>
      </c>
      <c r="F176" s="6">
        <f t="shared" ca="1" si="41"/>
        <v>4675.458333333333</v>
      </c>
      <c r="G176" s="6">
        <f t="shared" ca="1" si="41"/>
        <v>4722.2129166666664</v>
      </c>
      <c r="H176" s="6">
        <f t="shared" ca="1" si="41"/>
        <v>4335.8500416666666</v>
      </c>
      <c r="I176" s="6">
        <f t="shared" ca="1" si="41"/>
        <v>4379.2085420833328</v>
      </c>
      <c r="J176" s="6">
        <f t="shared" ca="1" si="41"/>
        <v>4423.0006275041669</v>
      </c>
      <c r="K176" s="6">
        <f t="shared" ca="1" si="41"/>
        <v>4467.2306337792079</v>
      </c>
      <c r="L176" s="6">
        <f t="shared" ca="1" si="41"/>
        <v>4060.7126461053003</v>
      </c>
      <c r="M176" s="6">
        <f t="shared" ca="1" si="41"/>
        <v>4101.3197725663531</v>
      </c>
      <c r="N176" s="6">
        <f t="shared" ca="1" si="41"/>
        <v>4142.3329702920173</v>
      </c>
      <c r="O176" s="6">
        <f t="shared" ca="1" si="41"/>
        <v>4183.7562999949369</v>
      </c>
      <c r="P176" s="6">
        <f t="shared" ca="1" si="41"/>
        <v>3756.0834337732322</v>
      </c>
      <c r="Q176" s="6">
        <f t="shared" ca="1" si="41"/>
        <v>3793.6442681109647</v>
      </c>
      <c r="R176" s="6">
        <f t="shared" ca="1" si="41"/>
        <v>3831.5807107920746</v>
      </c>
      <c r="S176" s="6">
        <f t="shared" ca="1" si="41"/>
        <v>3869.8965178999952</v>
      </c>
      <c r="T176" s="6">
        <f t="shared" ca="1" si="41"/>
        <v>3420.0210476941206</v>
      </c>
      <c r="U176" s="6">
        <f t="shared" ca="1" si="41"/>
        <v>0</v>
      </c>
      <c r="V176" s="6">
        <f t="shared" ca="1" si="41"/>
        <v>0</v>
      </c>
      <c r="W176" s="6">
        <f t="shared" ca="1" si="41"/>
        <v>0</v>
      </c>
      <c r="X176" s="6">
        <f t="shared" ca="1" si="41"/>
        <v>0</v>
      </c>
      <c r="Y176" s="6">
        <f t="shared" ca="1" si="41"/>
        <v>0</v>
      </c>
      <c r="Z176" s="6">
        <f t="shared" ca="1" si="41"/>
        <v>0</v>
      </c>
      <c r="AA176" s="6">
        <f t="shared" ca="1" si="41"/>
        <v>0</v>
      </c>
      <c r="AB176" s="6">
        <f t="shared" ca="1" si="41"/>
        <v>0</v>
      </c>
      <c r="AC176" s="6">
        <f t="shared" ca="1" si="41"/>
        <v>0</v>
      </c>
      <c r="AD176" s="6">
        <f t="shared" ca="1" si="41"/>
        <v>0</v>
      </c>
      <c r="AE176" s="6">
        <f t="shared" ca="1" si="41"/>
        <v>0</v>
      </c>
      <c r="AF176" s="6">
        <f t="shared" ca="1" si="41"/>
        <v>0</v>
      </c>
      <c r="AG176" s="6">
        <f t="shared" ca="1" si="41"/>
        <v>0</v>
      </c>
      <c r="AH176" s="6">
        <f t="shared" ca="1" si="41"/>
        <v>0</v>
      </c>
      <c r="AI176" s="6">
        <f t="shared" ca="1" si="41"/>
        <v>0</v>
      </c>
      <c r="AJ176" s="6">
        <f t="shared" ca="1" si="41"/>
        <v>0</v>
      </c>
      <c r="AK176" s="6">
        <f t="shared" ca="1" si="41"/>
        <v>0</v>
      </c>
      <c r="AL176" s="6">
        <f t="shared" ca="1" si="41"/>
        <v>0</v>
      </c>
      <c r="AM176" s="6">
        <f t="shared" ca="1" si="41"/>
        <v>0</v>
      </c>
      <c r="AN176" s="6">
        <f t="shared" ca="1" si="41"/>
        <v>0</v>
      </c>
      <c r="AO176" s="6">
        <f t="shared" ca="1" si="41"/>
        <v>0</v>
      </c>
      <c r="AP176" s="6">
        <f t="shared" ca="1" si="41"/>
        <v>0</v>
      </c>
      <c r="AQ176" s="6">
        <f t="shared" ca="1" si="41"/>
        <v>0</v>
      </c>
      <c r="AR176" s="6">
        <f t="shared" ca="1" si="41"/>
        <v>0</v>
      </c>
      <c r="AS176" s="6">
        <f t="shared" ca="1" si="41"/>
        <v>0</v>
      </c>
      <c r="AT176" s="6">
        <f t="shared" ca="1" si="41"/>
        <v>0</v>
      </c>
      <c r="AU176" s="6">
        <f t="shared" ca="1" si="41"/>
        <v>0</v>
      </c>
      <c r="AV176" s="6">
        <f t="shared" ca="1" si="41"/>
        <v>0</v>
      </c>
      <c r="AW176" s="6">
        <f t="shared" ca="1" si="41"/>
        <v>0</v>
      </c>
      <c r="AX176" s="6">
        <f t="shared" ca="1" si="41"/>
        <v>0</v>
      </c>
      <c r="AY176" s="6">
        <f t="shared" ca="1" si="41"/>
        <v>0</v>
      </c>
      <c r="BA176" s="6">
        <f t="shared" ca="1" si="10"/>
        <v>416.66666666666663</v>
      </c>
    </row>
    <row r="177" spans="1:53" hidden="1" outlineLevel="1" x14ac:dyDescent="0.5">
      <c r="A177" s="48">
        <v>32</v>
      </c>
      <c r="B177">
        <f t="shared" si="8"/>
        <v>12</v>
      </c>
      <c r="C177" s="8">
        <v>43373</v>
      </c>
      <c r="D177" s="6">
        <f t="shared" ref="D177:AY177" ca="1" si="42">OFFSET(D122,,$A177)</f>
        <v>5000</v>
      </c>
      <c r="E177" s="6">
        <f t="shared" ca="1" si="42"/>
        <v>5050</v>
      </c>
      <c r="F177" s="6">
        <f t="shared" ca="1" si="42"/>
        <v>5100.5</v>
      </c>
      <c r="G177" s="6">
        <f t="shared" ca="1" si="42"/>
        <v>5151.505000000001</v>
      </c>
      <c r="H177" s="6">
        <f t="shared" ca="1" si="42"/>
        <v>4769.4350458333338</v>
      </c>
      <c r="I177" s="6">
        <f t="shared" ca="1" si="42"/>
        <v>4817.129396291667</v>
      </c>
      <c r="J177" s="6">
        <f t="shared" ca="1" si="42"/>
        <v>4865.300690254584</v>
      </c>
      <c r="K177" s="6">
        <f t="shared" ca="1" si="42"/>
        <v>4913.9536971571297</v>
      </c>
      <c r="L177" s="6">
        <f t="shared" ca="1" si="42"/>
        <v>4511.902940117001</v>
      </c>
      <c r="M177" s="6">
        <f t="shared" ca="1" si="42"/>
        <v>4557.0219695181713</v>
      </c>
      <c r="N177" s="6">
        <f t="shared" ca="1" si="42"/>
        <v>4602.5921892133529</v>
      </c>
      <c r="O177" s="6">
        <f t="shared" ca="1" si="42"/>
        <v>4648.6181111054866</v>
      </c>
      <c r="P177" s="6">
        <f t="shared" ca="1" si="42"/>
        <v>4225.5938629948869</v>
      </c>
      <c r="Q177" s="6">
        <f t="shared" ca="1" si="42"/>
        <v>4267.8498016248359</v>
      </c>
      <c r="R177" s="6">
        <f t="shared" ca="1" si="42"/>
        <v>4310.5282996410842</v>
      </c>
      <c r="S177" s="6">
        <f t="shared" ca="1" si="42"/>
        <v>4353.6335826374952</v>
      </c>
      <c r="T177" s="6">
        <f t="shared" ca="1" si="42"/>
        <v>0</v>
      </c>
      <c r="U177" s="6">
        <f t="shared" ca="1" si="42"/>
        <v>0</v>
      </c>
      <c r="V177" s="6">
        <f t="shared" ca="1" si="42"/>
        <v>0</v>
      </c>
      <c r="W177" s="6">
        <f t="shared" ca="1" si="42"/>
        <v>0</v>
      </c>
      <c r="X177" s="6">
        <f t="shared" ca="1" si="42"/>
        <v>0</v>
      </c>
      <c r="Y177" s="6">
        <f t="shared" ca="1" si="42"/>
        <v>0</v>
      </c>
      <c r="Z177" s="6">
        <f t="shared" ca="1" si="42"/>
        <v>0</v>
      </c>
      <c r="AA177" s="6">
        <f t="shared" ca="1" si="42"/>
        <v>0</v>
      </c>
      <c r="AB177" s="6">
        <f t="shared" ca="1" si="42"/>
        <v>0</v>
      </c>
      <c r="AC177" s="6">
        <f t="shared" ca="1" si="42"/>
        <v>0</v>
      </c>
      <c r="AD177" s="6">
        <f t="shared" ca="1" si="42"/>
        <v>0</v>
      </c>
      <c r="AE177" s="6">
        <f t="shared" ca="1" si="42"/>
        <v>0</v>
      </c>
      <c r="AF177" s="6">
        <f t="shared" ca="1" si="42"/>
        <v>0</v>
      </c>
      <c r="AG177" s="6">
        <f t="shared" ca="1" si="42"/>
        <v>0</v>
      </c>
      <c r="AH177" s="6">
        <f t="shared" ca="1" si="42"/>
        <v>0</v>
      </c>
      <c r="AI177" s="6">
        <f t="shared" ca="1" si="42"/>
        <v>0</v>
      </c>
      <c r="AJ177" s="6">
        <f t="shared" ca="1" si="42"/>
        <v>0</v>
      </c>
      <c r="AK177" s="6">
        <f t="shared" ca="1" si="42"/>
        <v>0</v>
      </c>
      <c r="AL177" s="6">
        <f t="shared" ca="1" si="42"/>
        <v>0</v>
      </c>
      <c r="AM177" s="6">
        <f t="shared" ca="1" si="42"/>
        <v>0</v>
      </c>
      <c r="AN177" s="6">
        <f t="shared" ca="1" si="42"/>
        <v>0</v>
      </c>
      <c r="AO177" s="6">
        <f t="shared" ca="1" si="42"/>
        <v>0</v>
      </c>
      <c r="AP177" s="6">
        <f t="shared" ca="1" si="42"/>
        <v>0</v>
      </c>
      <c r="AQ177" s="6">
        <f t="shared" ca="1" si="42"/>
        <v>0</v>
      </c>
      <c r="AR177" s="6">
        <f t="shared" ca="1" si="42"/>
        <v>0</v>
      </c>
      <c r="AS177" s="6">
        <f t="shared" ca="1" si="42"/>
        <v>0</v>
      </c>
      <c r="AT177" s="6">
        <f t="shared" ca="1" si="42"/>
        <v>0</v>
      </c>
      <c r="AU177" s="6">
        <f t="shared" ca="1" si="42"/>
        <v>0</v>
      </c>
      <c r="AV177" s="6">
        <f t="shared" ca="1" si="42"/>
        <v>0</v>
      </c>
      <c r="AW177" s="6">
        <f t="shared" ca="1" si="42"/>
        <v>0</v>
      </c>
      <c r="AX177" s="6">
        <f t="shared" ca="1" si="42"/>
        <v>0</v>
      </c>
      <c r="AY177" s="6">
        <f t="shared" ca="1" si="42"/>
        <v>0</v>
      </c>
      <c r="BA177" s="6">
        <f t="shared" ca="1" si="10"/>
        <v>416.66666666666669</v>
      </c>
    </row>
    <row r="178" spans="1:53" hidden="1" outlineLevel="1" x14ac:dyDescent="0.5">
      <c r="A178" s="48">
        <v>33</v>
      </c>
      <c r="B178">
        <f t="shared" si="8"/>
        <v>12</v>
      </c>
      <c r="C178" s="8">
        <v>43404</v>
      </c>
      <c r="D178" s="6">
        <f t="shared" ref="D178:AY178" ca="1" si="43">OFFSET(D123,,$A178)</f>
        <v>5000</v>
      </c>
      <c r="E178" s="6">
        <f t="shared" ca="1" si="43"/>
        <v>5050</v>
      </c>
      <c r="F178" s="6">
        <f t="shared" ca="1" si="43"/>
        <v>5100.5</v>
      </c>
      <c r="G178" s="6">
        <f t="shared" ca="1" si="43"/>
        <v>5151.505000000001</v>
      </c>
      <c r="H178" s="6">
        <f t="shared" ca="1" si="43"/>
        <v>4769.4350458333338</v>
      </c>
      <c r="I178" s="6">
        <f t="shared" ca="1" si="43"/>
        <v>4817.129396291667</v>
      </c>
      <c r="J178" s="6">
        <f t="shared" ca="1" si="43"/>
        <v>4865.300690254584</v>
      </c>
      <c r="K178" s="6">
        <f t="shared" ca="1" si="43"/>
        <v>4913.9536971571297</v>
      </c>
      <c r="L178" s="6">
        <f t="shared" ca="1" si="43"/>
        <v>4511.902940117001</v>
      </c>
      <c r="M178" s="6">
        <f t="shared" ca="1" si="43"/>
        <v>4557.0219695181713</v>
      </c>
      <c r="N178" s="6">
        <f t="shared" ca="1" si="43"/>
        <v>4602.5921892133529</v>
      </c>
      <c r="O178" s="6">
        <f t="shared" ca="1" si="43"/>
        <v>4648.6181111054866</v>
      </c>
      <c r="P178" s="6">
        <f t="shared" ca="1" si="43"/>
        <v>4225.5938629948869</v>
      </c>
      <c r="Q178" s="6">
        <f t="shared" ca="1" si="43"/>
        <v>4267.8498016248359</v>
      </c>
      <c r="R178" s="6">
        <f t="shared" ca="1" si="43"/>
        <v>4310.5282996410842</v>
      </c>
      <c r="S178" s="6">
        <f t="shared" ca="1" si="43"/>
        <v>0</v>
      </c>
      <c r="T178" s="6">
        <f t="shared" ca="1" si="43"/>
        <v>0</v>
      </c>
      <c r="U178" s="6">
        <f t="shared" ca="1" si="43"/>
        <v>0</v>
      </c>
      <c r="V178" s="6">
        <f t="shared" ca="1" si="43"/>
        <v>0</v>
      </c>
      <c r="W178" s="6">
        <f t="shared" ca="1" si="43"/>
        <v>0</v>
      </c>
      <c r="X178" s="6">
        <f t="shared" ca="1" si="43"/>
        <v>0</v>
      </c>
      <c r="Y178" s="6">
        <f t="shared" ca="1" si="43"/>
        <v>0</v>
      </c>
      <c r="Z178" s="6">
        <f t="shared" ca="1" si="43"/>
        <v>0</v>
      </c>
      <c r="AA178" s="6">
        <f t="shared" ca="1" si="43"/>
        <v>0</v>
      </c>
      <c r="AB178" s="6">
        <f t="shared" ca="1" si="43"/>
        <v>0</v>
      </c>
      <c r="AC178" s="6">
        <f t="shared" ca="1" si="43"/>
        <v>0</v>
      </c>
      <c r="AD178" s="6">
        <f t="shared" ca="1" si="43"/>
        <v>0</v>
      </c>
      <c r="AE178" s="6">
        <f t="shared" ca="1" si="43"/>
        <v>0</v>
      </c>
      <c r="AF178" s="6">
        <f t="shared" ca="1" si="43"/>
        <v>0</v>
      </c>
      <c r="AG178" s="6">
        <f t="shared" ca="1" si="43"/>
        <v>0</v>
      </c>
      <c r="AH178" s="6">
        <f t="shared" ca="1" si="43"/>
        <v>0</v>
      </c>
      <c r="AI178" s="6">
        <f t="shared" ca="1" si="43"/>
        <v>0</v>
      </c>
      <c r="AJ178" s="6">
        <f t="shared" ca="1" si="43"/>
        <v>0</v>
      </c>
      <c r="AK178" s="6">
        <f t="shared" ca="1" si="43"/>
        <v>0</v>
      </c>
      <c r="AL178" s="6">
        <f t="shared" ca="1" si="43"/>
        <v>0</v>
      </c>
      <c r="AM178" s="6">
        <f t="shared" ca="1" si="43"/>
        <v>0</v>
      </c>
      <c r="AN178" s="6">
        <f t="shared" ca="1" si="43"/>
        <v>0</v>
      </c>
      <c r="AO178" s="6">
        <f t="shared" ca="1" si="43"/>
        <v>0</v>
      </c>
      <c r="AP178" s="6">
        <f t="shared" ca="1" si="43"/>
        <v>0</v>
      </c>
      <c r="AQ178" s="6">
        <f t="shared" ca="1" si="43"/>
        <v>0</v>
      </c>
      <c r="AR178" s="6">
        <f t="shared" ca="1" si="43"/>
        <v>0</v>
      </c>
      <c r="AS178" s="6">
        <f t="shared" ca="1" si="43"/>
        <v>0</v>
      </c>
      <c r="AT178" s="6">
        <f t="shared" ca="1" si="43"/>
        <v>0</v>
      </c>
      <c r="AU178" s="6">
        <f t="shared" ca="1" si="43"/>
        <v>0</v>
      </c>
      <c r="AV178" s="6">
        <f t="shared" ca="1" si="43"/>
        <v>0</v>
      </c>
      <c r="AW178" s="6">
        <f t="shared" ca="1" si="43"/>
        <v>0</v>
      </c>
      <c r="AX178" s="6">
        <f t="shared" ca="1" si="43"/>
        <v>0</v>
      </c>
      <c r="AY178" s="6">
        <f t="shared" ca="1" si="43"/>
        <v>0</v>
      </c>
      <c r="BA178" s="6">
        <f t="shared" ca="1" si="10"/>
        <v>416.66666666666669</v>
      </c>
    </row>
    <row r="179" spans="1:53" hidden="1" outlineLevel="1" x14ac:dyDescent="0.5">
      <c r="A179" s="48">
        <v>34</v>
      </c>
      <c r="B179">
        <f t="shared" si="8"/>
        <v>12</v>
      </c>
      <c r="C179" s="8">
        <v>43434</v>
      </c>
      <c r="D179" s="6">
        <f t="shared" ref="D179:AY179" ca="1" si="44">OFFSET(D124,,$A179)</f>
        <v>5000</v>
      </c>
      <c r="E179" s="6">
        <f t="shared" ca="1" si="44"/>
        <v>5050</v>
      </c>
      <c r="F179" s="6">
        <f t="shared" ca="1" si="44"/>
        <v>5100.5</v>
      </c>
      <c r="G179" s="6">
        <f t="shared" ca="1" si="44"/>
        <v>5151.505000000001</v>
      </c>
      <c r="H179" s="6">
        <f t="shared" ca="1" si="44"/>
        <v>4769.4350458333338</v>
      </c>
      <c r="I179" s="6">
        <f t="shared" ca="1" si="44"/>
        <v>4817.129396291667</v>
      </c>
      <c r="J179" s="6">
        <f t="shared" ca="1" si="44"/>
        <v>4865.300690254584</v>
      </c>
      <c r="K179" s="6">
        <f t="shared" ca="1" si="44"/>
        <v>4913.9536971571297</v>
      </c>
      <c r="L179" s="6">
        <f t="shared" ca="1" si="44"/>
        <v>4511.902940117001</v>
      </c>
      <c r="M179" s="6">
        <f t="shared" ca="1" si="44"/>
        <v>4557.0219695181713</v>
      </c>
      <c r="N179" s="6">
        <f t="shared" ca="1" si="44"/>
        <v>4602.5921892133529</v>
      </c>
      <c r="O179" s="6">
        <f t="shared" ca="1" si="44"/>
        <v>4648.6181111054866</v>
      </c>
      <c r="P179" s="6">
        <f t="shared" ca="1" si="44"/>
        <v>4225.5938629948869</v>
      </c>
      <c r="Q179" s="6">
        <f t="shared" ca="1" si="44"/>
        <v>4267.8498016248359</v>
      </c>
      <c r="R179" s="6">
        <f t="shared" ca="1" si="44"/>
        <v>0</v>
      </c>
      <c r="S179" s="6">
        <f t="shared" ca="1" si="44"/>
        <v>0</v>
      </c>
      <c r="T179" s="6">
        <f t="shared" ca="1" si="44"/>
        <v>0</v>
      </c>
      <c r="U179" s="6">
        <f t="shared" ca="1" si="44"/>
        <v>0</v>
      </c>
      <c r="V179" s="6">
        <f t="shared" ca="1" si="44"/>
        <v>0</v>
      </c>
      <c r="W179" s="6">
        <f t="shared" ca="1" si="44"/>
        <v>0</v>
      </c>
      <c r="X179" s="6">
        <f t="shared" ca="1" si="44"/>
        <v>0</v>
      </c>
      <c r="Y179" s="6">
        <f t="shared" ca="1" si="44"/>
        <v>0</v>
      </c>
      <c r="Z179" s="6">
        <f t="shared" ca="1" si="44"/>
        <v>0</v>
      </c>
      <c r="AA179" s="6">
        <f t="shared" ca="1" si="44"/>
        <v>0</v>
      </c>
      <c r="AB179" s="6">
        <f t="shared" ca="1" si="44"/>
        <v>0</v>
      </c>
      <c r="AC179" s="6">
        <f t="shared" ca="1" si="44"/>
        <v>0</v>
      </c>
      <c r="AD179" s="6">
        <f t="shared" ca="1" si="44"/>
        <v>0</v>
      </c>
      <c r="AE179" s="6">
        <f t="shared" ca="1" si="44"/>
        <v>0</v>
      </c>
      <c r="AF179" s="6">
        <f t="shared" ca="1" si="44"/>
        <v>0</v>
      </c>
      <c r="AG179" s="6">
        <f t="shared" ca="1" si="44"/>
        <v>0</v>
      </c>
      <c r="AH179" s="6">
        <f t="shared" ca="1" si="44"/>
        <v>0</v>
      </c>
      <c r="AI179" s="6">
        <f t="shared" ca="1" si="44"/>
        <v>0</v>
      </c>
      <c r="AJ179" s="6">
        <f t="shared" ca="1" si="44"/>
        <v>0</v>
      </c>
      <c r="AK179" s="6">
        <f t="shared" ca="1" si="44"/>
        <v>0</v>
      </c>
      <c r="AL179" s="6">
        <f t="shared" ca="1" si="44"/>
        <v>0</v>
      </c>
      <c r="AM179" s="6">
        <f t="shared" ca="1" si="44"/>
        <v>0</v>
      </c>
      <c r="AN179" s="6">
        <f t="shared" ca="1" si="44"/>
        <v>0</v>
      </c>
      <c r="AO179" s="6">
        <f t="shared" ca="1" si="44"/>
        <v>0</v>
      </c>
      <c r="AP179" s="6">
        <f t="shared" ca="1" si="44"/>
        <v>0</v>
      </c>
      <c r="AQ179" s="6">
        <f t="shared" ca="1" si="44"/>
        <v>0</v>
      </c>
      <c r="AR179" s="6">
        <f t="shared" ca="1" si="44"/>
        <v>0</v>
      </c>
      <c r="AS179" s="6">
        <f t="shared" ca="1" si="44"/>
        <v>0</v>
      </c>
      <c r="AT179" s="6">
        <f t="shared" ca="1" si="44"/>
        <v>0</v>
      </c>
      <c r="AU179" s="6">
        <f t="shared" ca="1" si="44"/>
        <v>0</v>
      </c>
      <c r="AV179" s="6">
        <f t="shared" ca="1" si="44"/>
        <v>0</v>
      </c>
      <c r="AW179" s="6">
        <f t="shared" ca="1" si="44"/>
        <v>0</v>
      </c>
      <c r="AX179" s="6">
        <f t="shared" ca="1" si="44"/>
        <v>0</v>
      </c>
      <c r="AY179" s="6">
        <f t="shared" ca="1" si="44"/>
        <v>0</v>
      </c>
      <c r="BA179" s="6">
        <f t="shared" ca="1" si="10"/>
        <v>416.66666666666669</v>
      </c>
    </row>
    <row r="180" spans="1:53" hidden="1" outlineLevel="1" x14ac:dyDescent="0.5">
      <c r="A180" s="48">
        <v>35</v>
      </c>
      <c r="B180">
        <f t="shared" si="8"/>
        <v>13</v>
      </c>
      <c r="C180" s="8">
        <v>43465</v>
      </c>
      <c r="D180" s="6">
        <f t="shared" ref="D180:AY180" ca="1" si="45">OFFSET(D125,,$A180)</f>
        <v>5416.666666666667</v>
      </c>
      <c r="E180" s="6">
        <f t="shared" ca="1" si="45"/>
        <v>5430.208333333333</v>
      </c>
      <c r="F180" s="6">
        <f t="shared" ca="1" si="45"/>
        <v>5443.7838541666661</v>
      </c>
      <c r="G180" s="6">
        <f t="shared" ca="1" si="45"/>
        <v>5457.393313802083</v>
      </c>
      <c r="H180" s="6">
        <f t="shared" ca="1" si="45"/>
        <v>5050.1878126953115</v>
      </c>
      <c r="I180" s="6">
        <f t="shared" ca="1" si="45"/>
        <v>5062.81328222705</v>
      </c>
      <c r="J180" s="6">
        <f t="shared" ca="1" si="45"/>
        <v>5075.4703154326171</v>
      </c>
      <c r="K180" s="6">
        <f t="shared" ca="1" si="45"/>
        <v>5088.1589912211984</v>
      </c>
      <c r="L180" s="6">
        <f t="shared" ca="1" si="45"/>
        <v>4675.8061063076466</v>
      </c>
      <c r="M180" s="6">
        <f t="shared" ca="1" si="45"/>
        <v>4687.4956215734155</v>
      </c>
      <c r="N180" s="6">
        <f t="shared" ca="1" si="45"/>
        <v>4699.2143606273494</v>
      </c>
      <c r="O180" s="6">
        <f t="shared" ca="1" si="45"/>
        <v>4710.9623965289165</v>
      </c>
      <c r="P180" s="6">
        <f t="shared" ca="1" si="45"/>
        <v>4293.3998204729442</v>
      </c>
      <c r="Q180" s="6">
        <f t="shared" ca="1" si="45"/>
        <v>0</v>
      </c>
      <c r="R180" s="6">
        <f t="shared" ca="1" si="45"/>
        <v>0</v>
      </c>
      <c r="S180" s="6">
        <f t="shared" ca="1" si="45"/>
        <v>0</v>
      </c>
      <c r="T180" s="6">
        <f t="shared" ca="1" si="45"/>
        <v>0</v>
      </c>
      <c r="U180" s="6">
        <f t="shared" ca="1" si="45"/>
        <v>0</v>
      </c>
      <c r="V180" s="6">
        <f t="shared" ca="1" si="45"/>
        <v>0</v>
      </c>
      <c r="W180" s="6">
        <f t="shared" ca="1" si="45"/>
        <v>0</v>
      </c>
      <c r="X180" s="6">
        <f t="shared" ca="1" si="45"/>
        <v>0</v>
      </c>
      <c r="Y180" s="6">
        <f t="shared" ca="1" si="45"/>
        <v>0</v>
      </c>
      <c r="Z180" s="6">
        <f t="shared" ca="1" si="45"/>
        <v>0</v>
      </c>
      <c r="AA180" s="6">
        <f t="shared" ca="1" si="45"/>
        <v>0</v>
      </c>
      <c r="AB180" s="6">
        <f t="shared" ca="1" si="45"/>
        <v>0</v>
      </c>
      <c r="AC180" s="6">
        <f t="shared" ca="1" si="45"/>
        <v>0</v>
      </c>
      <c r="AD180" s="6">
        <f t="shared" ca="1" si="45"/>
        <v>0</v>
      </c>
      <c r="AE180" s="6">
        <f t="shared" ca="1" si="45"/>
        <v>0</v>
      </c>
      <c r="AF180" s="6">
        <f t="shared" ca="1" si="45"/>
        <v>0</v>
      </c>
      <c r="AG180" s="6">
        <f t="shared" ca="1" si="45"/>
        <v>0</v>
      </c>
      <c r="AH180" s="6">
        <f t="shared" ca="1" si="45"/>
        <v>0</v>
      </c>
      <c r="AI180" s="6">
        <f t="shared" ca="1" si="45"/>
        <v>0</v>
      </c>
      <c r="AJ180" s="6">
        <f t="shared" ca="1" si="45"/>
        <v>0</v>
      </c>
      <c r="AK180" s="6">
        <f t="shared" ca="1" si="45"/>
        <v>0</v>
      </c>
      <c r="AL180" s="6">
        <f t="shared" ca="1" si="45"/>
        <v>0</v>
      </c>
      <c r="AM180" s="6">
        <f t="shared" ca="1" si="45"/>
        <v>0</v>
      </c>
      <c r="AN180" s="6">
        <f t="shared" ca="1" si="45"/>
        <v>0</v>
      </c>
      <c r="AO180" s="6">
        <f t="shared" ca="1" si="45"/>
        <v>0</v>
      </c>
      <c r="AP180" s="6">
        <f t="shared" ca="1" si="45"/>
        <v>0</v>
      </c>
      <c r="AQ180" s="6">
        <f t="shared" ca="1" si="45"/>
        <v>0</v>
      </c>
      <c r="AR180" s="6">
        <f t="shared" ca="1" si="45"/>
        <v>0</v>
      </c>
      <c r="AS180" s="6">
        <f t="shared" ca="1" si="45"/>
        <v>0</v>
      </c>
      <c r="AT180" s="6">
        <f t="shared" ca="1" si="45"/>
        <v>0</v>
      </c>
      <c r="AU180" s="6">
        <f t="shared" ca="1" si="45"/>
        <v>0</v>
      </c>
      <c r="AV180" s="6">
        <f t="shared" ca="1" si="45"/>
        <v>0</v>
      </c>
      <c r="AW180" s="6">
        <f t="shared" ca="1" si="45"/>
        <v>0</v>
      </c>
      <c r="AX180" s="6">
        <f t="shared" ca="1" si="45"/>
        <v>0</v>
      </c>
      <c r="AY180" s="6">
        <f t="shared" ca="1" si="45"/>
        <v>0</v>
      </c>
      <c r="BA180" s="6">
        <f t="shared" ca="1" si="10"/>
        <v>416.66666666666669</v>
      </c>
    </row>
    <row r="181" spans="1:53" hidden="1" outlineLevel="1" x14ac:dyDescent="0.5">
      <c r="A181" s="48">
        <v>36</v>
      </c>
      <c r="B181">
        <f t="shared" si="8"/>
        <v>17</v>
      </c>
      <c r="C181" s="8">
        <v>43496</v>
      </c>
      <c r="D181" s="6">
        <f t="shared" ref="D181:AY181" ca="1" si="46">OFFSET(D126,,$A181)</f>
        <v>7000</v>
      </c>
      <c r="E181" s="6">
        <f t="shared" ca="1" si="46"/>
        <v>6898.1547619047615</v>
      </c>
      <c r="F181" s="6">
        <f t="shared" ca="1" si="46"/>
        <v>6915.4001488095228</v>
      </c>
      <c r="G181" s="6">
        <f t="shared" ca="1" si="46"/>
        <v>6932.6886491815467</v>
      </c>
      <c r="H181" s="6">
        <f t="shared" ca="1" si="46"/>
        <v>6950.0203708044992</v>
      </c>
      <c r="I181" s="6">
        <f t="shared" ca="1" si="46"/>
        <v>6967.3954217315104</v>
      </c>
      <c r="J181" s="6">
        <f t="shared" ca="1" si="46"/>
        <v>6163.0710973110345</v>
      </c>
      <c r="K181" s="6">
        <f t="shared" ca="1" si="46"/>
        <v>6178.4787750543119</v>
      </c>
      <c r="L181" s="6">
        <f t="shared" ca="1" si="46"/>
        <v>6178.4787750543119</v>
      </c>
      <c r="M181" s="6">
        <f t="shared" ca="1" si="46"/>
        <v>6590.3773600579325</v>
      </c>
      <c r="N181" s="6">
        <f t="shared" ca="1" si="46"/>
        <v>6590.3773600579325</v>
      </c>
      <c r="O181" s="6">
        <f t="shared" ca="1" si="46"/>
        <v>6178.4787750543119</v>
      </c>
      <c r="P181" s="6">
        <f t="shared" ca="1" si="46"/>
        <v>0</v>
      </c>
      <c r="Q181" s="6">
        <f t="shared" ca="1" si="46"/>
        <v>0</v>
      </c>
      <c r="R181" s="6">
        <f t="shared" ca="1" si="46"/>
        <v>0</v>
      </c>
      <c r="S181" s="6">
        <f t="shared" ca="1" si="46"/>
        <v>0</v>
      </c>
      <c r="T181" s="6">
        <f t="shared" ca="1" si="46"/>
        <v>0</v>
      </c>
      <c r="U181" s="6">
        <f t="shared" ca="1" si="46"/>
        <v>0</v>
      </c>
      <c r="V181" s="6">
        <f t="shared" ca="1" si="46"/>
        <v>0</v>
      </c>
      <c r="W181" s="6">
        <f t="shared" ca="1" si="46"/>
        <v>0</v>
      </c>
      <c r="X181" s="6">
        <f t="shared" ca="1" si="46"/>
        <v>0</v>
      </c>
      <c r="Y181" s="6">
        <f t="shared" ca="1" si="46"/>
        <v>0</v>
      </c>
      <c r="Z181" s="6">
        <f t="shared" ca="1" si="46"/>
        <v>0</v>
      </c>
      <c r="AA181" s="6">
        <f t="shared" ca="1" si="46"/>
        <v>0</v>
      </c>
      <c r="AB181" s="6">
        <f t="shared" ca="1" si="46"/>
        <v>0</v>
      </c>
      <c r="AC181" s="6">
        <f t="shared" ca="1" si="46"/>
        <v>0</v>
      </c>
      <c r="AD181" s="6">
        <f t="shared" ca="1" si="46"/>
        <v>0</v>
      </c>
      <c r="AE181" s="6">
        <f t="shared" ca="1" si="46"/>
        <v>0</v>
      </c>
      <c r="AF181" s="6">
        <f t="shared" ca="1" si="46"/>
        <v>0</v>
      </c>
      <c r="AG181" s="6">
        <f t="shared" ca="1" si="46"/>
        <v>0</v>
      </c>
      <c r="AH181" s="6">
        <f t="shared" ca="1" si="46"/>
        <v>0</v>
      </c>
      <c r="AI181" s="6">
        <f t="shared" ca="1" si="46"/>
        <v>0</v>
      </c>
      <c r="AJ181" s="6">
        <f t="shared" ca="1" si="46"/>
        <v>0</v>
      </c>
      <c r="AK181" s="6">
        <f t="shared" ca="1" si="46"/>
        <v>0</v>
      </c>
      <c r="AL181" s="6">
        <f t="shared" ca="1" si="46"/>
        <v>0</v>
      </c>
      <c r="AM181" s="6">
        <f t="shared" ca="1" si="46"/>
        <v>0</v>
      </c>
      <c r="AN181" s="6">
        <f t="shared" ca="1" si="46"/>
        <v>0</v>
      </c>
      <c r="AO181" s="6">
        <f t="shared" ca="1" si="46"/>
        <v>0</v>
      </c>
      <c r="AP181" s="6">
        <f t="shared" ca="1" si="46"/>
        <v>0</v>
      </c>
      <c r="AQ181" s="6">
        <f t="shared" ca="1" si="46"/>
        <v>0</v>
      </c>
      <c r="AR181" s="6">
        <f t="shared" ca="1" si="46"/>
        <v>0</v>
      </c>
      <c r="AS181" s="6">
        <f t="shared" ca="1" si="46"/>
        <v>0</v>
      </c>
      <c r="AT181" s="6">
        <f t="shared" ca="1" si="46"/>
        <v>0</v>
      </c>
      <c r="AU181" s="6">
        <f t="shared" ca="1" si="46"/>
        <v>0</v>
      </c>
      <c r="AV181" s="6">
        <f t="shared" ca="1" si="46"/>
        <v>0</v>
      </c>
      <c r="AW181" s="6">
        <f t="shared" ca="1" si="46"/>
        <v>0</v>
      </c>
      <c r="AX181" s="6">
        <f t="shared" ca="1" si="46"/>
        <v>0</v>
      </c>
      <c r="AY181" s="6">
        <f t="shared" ca="1" si="46"/>
        <v>0</v>
      </c>
      <c r="BA181" s="6">
        <f t="shared" ca="1" si="10"/>
        <v>411.76470588235293</v>
      </c>
    </row>
    <row r="182" spans="1:53" hidden="1" outlineLevel="1" x14ac:dyDescent="0.5">
      <c r="A182" s="48">
        <v>37</v>
      </c>
      <c r="B182">
        <f t="shared" si="8"/>
        <v>15</v>
      </c>
      <c r="C182" s="8">
        <v>43524</v>
      </c>
      <c r="D182" s="6">
        <f t="shared" ref="D182:AY182" ca="1" si="47">OFFSET(D127,,$A182)</f>
        <v>6250</v>
      </c>
      <c r="E182" s="6">
        <f t="shared" ca="1" si="47"/>
        <v>6086.6071428571431</v>
      </c>
      <c r="F182" s="6">
        <f t="shared" ca="1" si="47"/>
        <v>6101.8236607142853</v>
      </c>
      <c r="G182" s="6">
        <f t="shared" ca="1" si="47"/>
        <v>6117.07821986607</v>
      </c>
      <c r="H182" s="6">
        <f t="shared" ca="1" si="47"/>
        <v>6132.370915415735</v>
      </c>
      <c r="I182" s="6">
        <f t="shared" ca="1" si="47"/>
        <v>6147.701842704274</v>
      </c>
      <c r="J182" s="6">
        <f t="shared" ca="1" si="47"/>
        <v>5752.1996908236324</v>
      </c>
      <c r="K182" s="6">
        <f t="shared" ca="1" si="47"/>
        <v>5766.5801900506913</v>
      </c>
      <c r="L182" s="6">
        <f t="shared" ca="1" si="47"/>
        <v>5780.9966405258174</v>
      </c>
      <c r="M182" s="6">
        <f t="shared" ca="1" si="47"/>
        <v>5780.9966405258174</v>
      </c>
      <c r="N182" s="6">
        <f t="shared" ca="1" si="47"/>
        <v>5780.9966405258174</v>
      </c>
      <c r="O182" s="6">
        <f t="shared" ca="1" si="47"/>
        <v>0</v>
      </c>
      <c r="P182" s="6">
        <f t="shared" ca="1" si="47"/>
        <v>0</v>
      </c>
      <c r="Q182" s="6">
        <f t="shared" ca="1" si="47"/>
        <v>0</v>
      </c>
      <c r="R182" s="6">
        <f t="shared" ca="1" si="47"/>
        <v>0</v>
      </c>
      <c r="S182" s="6">
        <f t="shared" ca="1" si="47"/>
        <v>0</v>
      </c>
      <c r="T182" s="6">
        <f t="shared" ca="1" si="47"/>
        <v>0</v>
      </c>
      <c r="U182" s="6">
        <f t="shared" ca="1" si="47"/>
        <v>0</v>
      </c>
      <c r="V182" s="6">
        <f t="shared" ca="1" si="47"/>
        <v>0</v>
      </c>
      <c r="W182" s="6">
        <f t="shared" ca="1" si="47"/>
        <v>0</v>
      </c>
      <c r="X182" s="6">
        <f t="shared" ca="1" si="47"/>
        <v>0</v>
      </c>
      <c r="Y182" s="6">
        <f t="shared" ca="1" si="47"/>
        <v>0</v>
      </c>
      <c r="Z182" s="6">
        <f t="shared" ca="1" si="47"/>
        <v>0</v>
      </c>
      <c r="AA182" s="6">
        <f t="shared" ca="1" si="47"/>
        <v>0</v>
      </c>
      <c r="AB182" s="6">
        <f t="shared" ca="1" si="47"/>
        <v>0</v>
      </c>
      <c r="AC182" s="6">
        <f t="shared" ca="1" si="47"/>
        <v>0</v>
      </c>
      <c r="AD182" s="6">
        <f t="shared" ca="1" si="47"/>
        <v>0</v>
      </c>
      <c r="AE182" s="6">
        <f t="shared" ca="1" si="47"/>
        <v>0</v>
      </c>
      <c r="AF182" s="6">
        <f t="shared" ca="1" si="47"/>
        <v>0</v>
      </c>
      <c r="AG182" s="6">
        <f t="shared" ca="1" si="47"/>
        <v>0</v>
      </c>
      <c r="AH182" s="6">
        <f t="shared" ca="1" si="47"/>
        <v>0</v>
      </c>
      <c r="AI182" s="6">
        <f t="shared" ca="1" si="47"/>
        <v>0</v>
      </c>
      <c r="AJ182" s="6">
        <f t="shared" ca="1" si="47"/>
        <v>0</v>
      </c>
      <c r="AK182" s="6">
        <f t="shared" ca="1" si="47"/>
        <v>0</v>
      </c>
      <c r="AL182" s="6">
        <f t="shared" ca="1" si="47"/>
        <v>0</v>
      </c>
      <c r="AM182" s="6">
        <f t="shared" ca="1" si="47"/>
        <v>0</v>
      </c>
      <c r="AN182" s="6">
        <f t="shared" ca="1" si="47"/>
        <v>0</v>
      </c>
      <c r="AO182" s="6">
        <f t="shared" ca="1" si="47"/>
        <v>0</v>
      </c>
      <c r="AP182" s="6">
        <f t="shared" ca="1" si="47"/>
        <v>0</v>
      </c>
      <c r="AQ182" s="6">
        <f t="shared" ca="1" si="47"/>
        <v>0</v>
      </c>
      <c r="AR182" s="6">
        <f t="shared" ca="1" si="47"/>
        <v>0</v>
      </c>
      <c r="AS182" s="6">
        <f t="shared" ca="1" si="47"/>
        <v>0</v>
      </c>
      <c r="AT182" s="6">
        <f t="shared" ca="1" si="47"/>
        <v>0</v>
      </c>
      <c r="AU182" s="6">
        <f t="shared" ca="1" si="47"/>
        <v>0</v>
      </c>
      <c r="AV182" s="6">
        <f t="shared" ca="1" si="47"/>
        <v>0</v>
      </c>
      <c r="AW182" s="6">
        <f t="shared" ca="1" si="47"/>
        <v>0</v>
      </c>
      <c r="AX182" s="6">
        <f t="shared" ca="1" si="47"/>
        <v>0</v>
      </c>
      <c r="AY182" s="6">
        <f t="shared" ca="1" si="47"/>
        <v>0</v>
      </c>
      <c r="BA182" s="6">
        <f t="shared" ca="1" si="10"/>
        <v>416.66666666666669</v>
      </c>
    </row>
    <row r="183" spans="1:53" hidden="1" outlineLevel="1" x14ac:dyDescent="0.5">
      <c r="A183" s="48">
        <v>38</v>
      </c>
      <c r="B183">
        <f t="shared" si="8"/>
        <v>18</v>
      </c>
      <c r="C183" s="8">
        <v>43555</v>
      </c>
      <c r="D183" s="6">
        <f t="shared" ref="D183:AY183" ca="1" si="48">OFFSET(D128,,$A183)</f>
        <v>7500</v>
      </c>
      <c r="E183" s="6">
        <f t="shared" ca="1" si="48"/>
        <v>7440.3333333333321</v>
      </c>
      <c r="F183" s="6">
        <f t="shared" ca="1" si="48"/>
        <v>7514.7366666666658</v>
      </c>
      <c r="G183" s="6">
        <f t="shared" ca="1" si="48"/>
        <v>7589.8840333333328</v>
      </c>
      <c r="H183" s="6">
        <f t="shared" ca="1" si="48"/>
        <v>6814.0292210370371</v>
      </c>
      <c r="I183" s="6">
        <f t="shared" ca="1" si="48"/>
        <v>6882.1695132474078</v>
      </c>
      <c r="J183" s="6">
        <f t="shared" ca="1" si="48"/>
        <v>6950.9912083798818</v>
      </c>
      <c r="K183" s="6">
        <f t="shared" ca="1" si="48"/>
        <v>7020.5011204636803</v>
      </c>
      <c r="L183" s="6">
        <f t="shared" ca="1" si="48"/>
        <v>6204.3678652097778</v>
      </c>
      <c r="M183" s="6">
        <f t="shared" ca="1" si="48"/>
        <v>6266.4115438618755</v>
      </c>
      <c r="N183" s="6">
        <f t="shared" ca="1" si="48"/>
        <v>0</v>
      </c>
      <c r="O183" s="6">
        <f t="shared" ca="1" si="48"/>
        <v>0</v>
      </c>
      <c r="P183" s="6">
        <f t="shared" ca="1" si="48"/>
        <v>0</v>
      </c>
      <c r="Q183" s="6">
        <f t="shared" ca="1" si="48"/>
        <v>0</v>
      </c>
      <c r="R183" s="6">
        <f t="shared" ca="1" si="48"/>
        <v>0</v>
      </c>
      <c r="S183" s="6">
        <f t="shared" ca="1" si="48"/>
        <v>0</v>
      </c>
      <c r="T183" s="6">
        <f t="shared" ca="1" si="48"/>
        <v>0</v>
      </c>
      <c r="U183" s="6">
        <f t="shared" ca="1" si="48"/>
        <v>0</v>
      </c>
      <c r="V183" s="6">
        <f t="shared" ca="1" si="48"/>
        <v>0</v>
      </c>
      <c r="W183" s="6">
        <f t="shared" ca="1" si="48"/>
        <v>0</v>
      </c>
      <c r="X183" s="6">
        <f t="shared" ca="1" si="48"/>
        <v>0</v>
      </c>
      <c r="Y183" s="6">
        <f t="shared" ca="1" si="48"/>
        <v>0</v>
      </c>
      <c r="Z183" s="6">
        <f t="shared" ca="1" si="48"/>
        <v>0</v>
      </c>
      <c r="AA183" s="6">
        <f t="shared" ca="1" si="48"/>
        <v>0</v>
      </c>
      <c r="AB183" s="6">
        <f t="shared" ca="1" si="48"/>
        <v>0</v>
      </c>
      <c r="AC183" s="6">
        <f t="shared" ca="1" si="48"/>
        <v>0</v>
      </c>
      <c r="AD183" s="6">
        <f t="shared" ca="1" si="48"/>
        <v>0</v>
      </c>
      <c r="AE183" s="6">
        <f t="shared" ca="1" si="48"/>
        <v>0</v>
      </c>
      <c r="AF183" s="6">
        <f t="shared" ca="1" si="48"/>
        <v>0</v>
      </c>
      <c r="AG183" s="6">
        <f t="shared" ca="1" si="48"/>
        <v>0</v>
      </c>
      <c r="AH183" s="6">
        <f t="shared" ca="1" si="48"/>
        <v>0</v>
      </c>
      <c r="AI183" s="6">
        <f t="shared" ca="1" si="48"/>
        <v>0</v>
      </c>
      <c r="AJ183" s="6">
        <f t="shared" ca="1" si="48"/>
        <v>0</v>
      </c>
      <c r="AK183" s="6">
        <f t="shared" ca="1" si="48"/>
        <v>0</v>
      </c>
      <c r="AL183" s="6">
        <f t="shared" ca="1" si="48"/>
        <v>0</v>
      </c>
      <c r="AM183" s="6">
        <f t="shared" ca="1" si="48"/>
        <v>0</v>
      </c>
      <c r="AN183" s="6">
        <f t="shared" ca="1" si="48"/>
        <v>0</v>
      </c>
      <c r="AO183" s="6">
        <f t="shared" ca="1" si="48"/>
        <v>0</v>
      </c>
      <c r="AP183" s="6">
        <f t="shared" ca="1" si="48"/>
        <v>0</v>
      </c>
      <c r="AQ183" s="6">
        <f t="shared" ca="1" si="48"/>
        <v>0</v>
      </c>
      <c r="AR183" s="6">
        <f t="shared" ca="1" si="48"/>
        <v>0</v>
      </c>
      <c r="AS183" s="6">
        <f t="shared" ca="1" si="48"/>
        <v>0</v>
      </c>
      <c r="AT183" s="6">
        <f t="shared" ca="1" si="48"/>
        <v>0</v>
      </c>
      <c r="AU183" s="6">
        <f t="shared" ca="1" si="48"/>
        <v>0</v>
      </c>
      <c r="AV183" s="6">
        <f t="shared" ca="1" si="48"/>
        <v>0</v>
      </c>
      <c r="AW183" s="6">
        <f t="shared" ca="1" si="48"/>
        <v>0</v>
      </c>
      <c r="AX183" s="6">
        <f t="shared" ca="1" si="48"/>
        <v>0</v>
      </c>
      <c r="AY183" s="6">
        <f t="shared" ca="1" si="48"/>
        <v>0</v>
      </c>
      <c r="BA183" s="6">
        <f t="shared" ca="1" si="10"/>
        <v>416.66666666666669</v>
      </c>
    </row>
    <row r="184" spans="1:53" hidden="1" outlineLevel="1" x14ac:dyDescent="0.5">
      <c r="A184" s="48">
        <v>39</v>
      </c>
      <c r="B184">
        <f t="shared" si="8"/>
        <v>16</v>
      </c>
      <c r="C184" s="8">
        <v>43585</v>
      </c>
      <c r="D184" s="6">
        <f t="shared" ref="D184:AY184" ca="1" si="49">OFFSET(D129,,$A184)</f>
        <v>6611.1111111111122</v>
      </c>
      <c r="E184" s="6">
        <f t="shared" ca="1" si="49"/>
        <v>6677.2222222222235</v>
      </c>
      <c r="F184" s="6">
        <f t="shared" ca="1" si="49"/>
        <v>6743.9944444444454</v>
      </c>
      <c r="G184" s="6">
        <f t="shared" ca="1" si="49"/>
        <v>6811.4343888888898</v>
      </c>
      <c r="H184" s="6">
        <f t="shared" ca="1" si="49"/>
        <v>6019.6051411805565</v>
      </c>
      <c r="I184" s="6">
        <f t="shared" ca="1" si="49"/>
        <v>6079.801192592362</v>
      </c>
      <c r="J184" s="6">
        <f t="shared" ca="1" si="49"/>
        <v>6140.5992045182857</v>
      </c>
      <c r="K184" s="6">
        <f t="shared" ca="1" si="49"/>
        <v>6202.0051965634684</v>
      </c>
      <c r="L184" s="6">
        <f t="shared" ca="1" si="49"/>
        <v>5816.594873634167</v>
      </c>
      <c r="M184" s="6">
        <f t="shared" ca="1" si="49"/>
        <v>0</v>
      </c>
      <c r="N184" s="6">
        <f t="shared" ca="1" si="49"/>
        <v>0</v>
      </c>
      <c r="O184" s="6">
        <f t="shared" ca="1" si="49"/>
        <v>0</v>
      </c>
      <c r="P184" s="6">
        <f t="shared" ca="1" si="49"/>
        <v>0</v>
      </c>
      <c r="Q184" s="6">
        <f t="shared" ca="1" si="49"/>
        <v>0</v>
      </c>
      <c r="R184" s="6">
        <f t="shared" ca="1" si="49"/>
        <v>0</v>
      </c>
      <c r="S184" s="6">
        <f t="shared" ca="1" si="49"/>
        <v>0</v>
      </c>
      <c r="T184" s="6">
        <f t="shared" ca="1" si="49"/>
        <v>0</v>
      </c>
      <c r="U184" s="6">
        <f t="shared" ca="1" si="49"/>
        <v>0</v>
      </c>
      <c r="V184" s="6">
        <f t="shared" ca="1" si="49"/>
        <v>0</v>
      </c>
      <c r="W184" s="6">
        <f t="shared" ca="1" si="49"/>
        <v>0</v>
      </c>
      <c r="X184" s="6">
        <f t="shared" ca="1" si="49"/>
        <v>0</v>
      </c>
      <c r="Y184" s="6">
        <f t="shared" ca="1" si="49"/>
        <v>0</v>
      </c>
      <c r="Z184" s="6">
        <f t="shared" ca="1" si="49"/>
        <v>0</v>
      </c>
      <c r="AA184" s="6">
        <f t="shared" ca="1" si="49"/>
        <v>0</v>
      </c>
      <c r="AB184" s="6">
        <f t="shared" ca="1" si="49"/>
        <v>0</v>
      </c>
      <c r="AC184" s="6">
        <f t="shared" ca="1" si="49"/>
        <v>0</v>
      </c>
      <c r="AD184" s="6">
        <f t="shared" ca="1" si="49"/>
        <v>0</v>
      </c>
      <c r="AE184" s="6">
        <f t="shared" ca="1" si="49"/>
        <v>0</v>
      </c>
      <c r="AF184" s="6">
        <f t="shared" ca="1" si="49"/>
        <v>0</v>
      </c>
      <c r="AG184" s="6">
        <f t="shared" ca="1" si="49"/>
        <v>0</v>
      </c>
      <c r="AH184" s="6">
        <f t="shared" ca="1" si="49"/>
        <v>0</v>
      </c>
      <c r="AI184" s="6">
        <f t="shared" ca="1" si="49"/>
        <v>0</v>
      </c>
      <c r="AJ184" s="6">
        <f t="shared" ca="1" si="49"/>
        <v>0</v>
      </c>
      <c r="AK184" s="6">
        <f t="shared" ca="1" si="49"/>
        <v>0</v>
      </c>
      <c r="AL184" s="6">
        <f t="shared" ca="1" si="49"/>
        <v>0</v>
      </c>
      <c r="AM184" s="6">
        <f t="shared" ca="1" si="49"/>
        <v>0</v>
      </c>
      <c r="AN184" s="6">
        <f t="shared" ca="1" si="49"/>
        <v>0</v>
      </c>
      <c r="AO184" s="6">
        <f t="shared" ca="1" si="49"/>
        <v>0</v>
      </c>
      <c r="AP184" s="6">
        <f t="shared" ca="1" si="49"/>
        <v>0</v>
      </c>
      <c r="AQ184" s="6">
        <f t="shared" ca="1" si="49"/>
        <v>0</v>
      </c>
      <c r="AR184" s="6">
        <f t="shared" ca="1" si="49"/>
        <v>0</v>
      </c>
      <c r="AS184" s="6">
        <f t="shared" ca="1" si="49"/>
        <v>0</v>
      </c>
      <c r="AT184" s="6">
        <f t="shared" ca="1" si="49"/>
        <v>0</v>
      </c>
      <c r="AU184" s="6">
        <f t="shared" ca="1" si="49"/>
        <v>0</v>
      </c>
      <c r="AV184" s="6">
        <f t="shared" ca="1" si="49"/>
        <v>0</v>
      </c>
      <c r="AW184" s="6">
        <f t="shared" ca="1" si="49"/>
        <v>0</v>
      </c>
      <c r="AX184" s="6">
        <f t="shared" ca="1" si="49"/>
        <v>0</v>
      </c>
      <c r="AY184" s="6">
        <f t="shared" ca="1" si="49"/>
        <v>0</v>
      </c>
      <c r="BA184" s="6">
        <f t="shared" ca="1" si="10"/>
        <v>413.19444444444451</v>
      </c>
    </row>
    <row r="185" spans="1:53" hidden="1" outlineLevel="1" x14ac:dyDescent="0.5">
      <c r="A185" s="48">
        <v>40</v>
      </c>
      <c r="B185">
        <f t="shared" si="8"/>
        <v>17</v>
      </c>
      <c r="C185" s="8">
        <v>43616</v>
      </c>
      <c r="D185" s="6">
        <f t="shared" ref="D185:AY185" ca="1" si="50">OFFSET(D130,,$A185)</f>
        <v>7083.333333333333</v>
      </c>
      <c r="E185" s="6">
        <f t="shared" ca="1" si="50"/>
        <v>7154.1666666666661</v>
      </c>
      <c r="F185" s="6">
        <f t="shared" ca="1" si="50"/>
        <v>7225.708333333333</v>
      </c>
      <c r="G185" s="6">
        <f t="shared" ca="1" si="50"/>
        <v>7297.9654166666669</v>
      </c>
      <c r="H185" s="6">
        <f t="shared" ca="1" si="50"/>
        <v>6503.7750624999999</v>
      </c>
      <c r="I185" s="6">
        <f t="shared" ca="1" si="50"/>
        <v>6568.8128131249996</v>
      </c>
      <c r="J185" s="6">
        <f t="shared" ca="1" si="50"/>
        <v>6634.5009412562495</v>
      </c>
      <c r="K185" s="6">
        <f t="shared" ca="1" si="50"/>
        <v>6700.8459506688123</v>
      </c>
      <c r="L185" s="6">
        <f t="shared" ca="1" si="50"/>
        <v>0</v>
      </c>
      <c r="M185" s="6">
        <f t="shared" ca="1" si="50"/>
        <v>0</v>
      </c>
      <c r="N185" s="6">
        <f t="shared" ca="1" si="50"/>
        <v>0</v>
      </c>
      <c r="O185" s="6">
        <f t="shared" ca="1" si="50"/>
        <v>0</v>
      </c>
      <c r="P185" s="6">
        <f t="shared" ca="1" si="50"/>
        <v>0</v>
      </c>
      <c r="Q185" s="6">
        <f t="shared" ca="1" si="50"/>
        <v>0</v>
      </c>
      <c r="R185" s="6">
        <f t="shared" ca="1" si="50"/>
        <v>0</v>
      </c>
      <c r="S185" s="6">
        <f t="shared" ca="1" si="50"/>
        <v>0</v>
      </c>
      <c r="T185" s="6">
        <f t="shared" ca="1" si="50"/>
        <v>0</v>
      </c>
      <c r="U185" s="6">
        <f t="shared" ca="1" si="50"/>
        <v>0</v>
      </c>
      <c r="V185" s="6">
        <f t="shared" ca="1" si="50"/>
        <v>0</v>
      </c>
      <c r="W185" s="6">
        <f t="shared" ca="1" si="50"/>
        <v>0</v>
      </c>
      <c r="X185" s="6">
        <f t="shared" ca="1" si="50"/>
        <v>0</v>
      </c>
      <c r="Y185" s="6">
        <f t="shared" ca="1" si="50"/>
        <v>0</v>
      </c>
      <c r="Z185" s="6">
        <f t="shared" ca="1" si="50"/>
        <v>0</v>
      </c>
      <c r="AA185" s="6">
        <f t="shared" ca="1" si="50"/>
        <v>0</v>
      </c>
      <c r="AB185" s="6">
        <f t="shared" ca="1" si="50"/>
        <v>0</v>
      </c>
      <c r="AC185" s="6">
        <f t="shared" ca="1" si="50"/>
        <v>0</v>
      </c>
      <c r="AD185" s="6">
        <f t="shared" ca="1" si="50"/>
        <v>0</v>
      </c>
      <c r="AE185" s="6">
        <f t="shared" ca="1" si="50"/>
        <v>0</v>
      </c>
      <c r="AF185" s="6">
        <f t="shared" ca="1" si="50"/>
        <v>0</v>
      </c>
      <c r="AG185" s="6">
        <f t="shared" ca="1" si="50"/>
        <v>0</v>
      </c>
      <c r="AH185" s="6">
        <f t="shared" ca="1" si="50"/>
        <v>0</v>
      </c>
      <c r="AI185" s="6">
        <f t="shared" ca="1" si="50"/>
        <v>0</v>
      </c>
      <c r="AJ185" s="6">
        <f t="shared" ca="1" si="50"/>
        <v>0</v>
      </c>
      <c r="AK185" s="6">
        <f t="shared" ca="1" si="50"/>
        <v>0</v>
      </c>
      <c r="AL185" s="6">
        <f t="shared" ca="1" si="50"/>
        <v>0</v>
      </c>
      <c r="AM185" s="6">
        <f t="shared" ca="1" si="50"/>
        <v>0</v>
      </c>
      <c r="AN185" s="6">
        <f t="shared" ca="1" si="50"/>
        <v>0</v>
      </c>
      <c r="AO185" s="6">
        <f t="shared" ca="1" si="50"/>
        <v>0</v>
      </c>
      <c r="AP185" s="6">
        <f t="shared" ca="1" si="50"/>
        <v>0</v>
      </c>
      <c r="AQ185" s="6">
        <f t="shared" ca="1" si="50"/>
        <v>0</v>
      </c>
      <c r="AR185" s="6">
        <f t="shared" ca="1" si="50"/>
        <v>0</v>
      </c>
      <c r="AS185" s="6">
        <f t="shared" ca="1" si="50"/>
        <v>0</v>
      </c>
      <c r="AT185" s="6">
        <f t="shared" ca="1" si="50"/>
        <v>0</v>
      </c>
      <c r="AU185" s="6">
        <f t="shared" ca="1" si="50"/>
        <v>0</v>
      </c>
      <c r="AV185" s="6">
        <f t="shared" ca="1" si="50"/>
        <v>0</v>
      </c>
      <c r="AW185" s="6">
        <f t="shared" ca="1" si="50"/>
        <v>0</v>
      </c>
      <c r="AX185" s="6">
        <f t="shared" ca="1" si="50"/>
        <v>0</v>
      </c>
      <c r="AY185" s="6">
        <f t="shared" ca="1" si="50"/>
        <v>0</v>
      </c>
      <c r="BA185" s="6">
        <f t="shared" ca="1" si="10"/>
        <v>416.66666666666663</v>
      </c>
    </row>
    <row r="186" spans="1:53" hidden="1" outlineLevel="1" x14ac:dyDescent="0.5">
      <c r="A186" s="48">
        <v>41</v>
      </c>
      <c r="B186">
        <f t="shared" si="8"/>
        <v>18</v>
      </c>
      <c r="C186" s="8">
        <v>43646</v>
      </c>
      <c r="D186" s="6">
        <f t="shared" ref="D186:AY186" ca="1" si="51">OFFSET(D131,,$A186)</f>
        <v>7500</v>
      </c>
      <c r="E186" s="6">
        <f t="shared" ca="1" si="51"/>
        <v>7575.0000000000009</v>
      </c>
      <c r="F186" s="6">
        <f t="shared" ca="1" si="51"/>
        <v>7650.75</v>
      </c>
      <c r="G186" s="6">
        <f t="shared" ca="1" si="51"/>
        <v>7727.2575000000006</v>
      </c>
      <c r="H186" s="6">
        <f t="shared" ca="1" si="51"/>
        <v>6937.3600666666671</v>
      </c>
      <c r="I186" s="6">
        <f t="shared" ca="1" si="51"/>
        <v>7006.7336673333339</v>
      </c>
      <c r="J186" s="6">
        <f t="shared" ca="1" si="51"/>
        <v>7076.8010040066674</v>
      </c>
      <c r="K186" s="6">
        <f t="shared" ca="1" si="51"/>
        <v>0</v>
      </c>
      <c r="L186" s="6">
        <f t="shared" ca="1" si="51"/>
        <v>0</v>
      </c>
      <c r="M186" s="6">
        <f t="shared" ca="1" si="51"/>
        <v>0</v>
      </c>
      <c r="N186" s="6">
        <f t="shared" ca="1" si="51"/>
        <v>0</v>
      </c>
      <c r="O186" s="6">
        <f t="shared" ca="1" si="51"/>
        <v>0</v>
      </c>
      <c r="P186" s="6">
        <f t="shared" ca="1" si="51"/>
        <v>0</v>
      </c>
      <c r="Q186" s="6">
        <f t="shared" ca="1" si="51"/>
        <v>0</v>
      </c>
      <c r="R186" s="6">
        <f t="shared" ca="1" si="51"/>
        <v>0</v>
      </c>
      <c r="S186" s="6">
        <f t="shared" ca="1" si="51"/>
        <v>0</v>
      </c>
      <c r="T186" s="6">
        <f t="shared" ca="1" si="51"/>
        <v>0</v>
      </c>
      <c r="U186" s="6">
        <f t="shared" ca="1" si="51"/>
        <v>0</v>
      </c>
      <c r="V186" s="6">
        <f t="shared" ca="1" si="51"/>
        <v>0</v>
      </c>
      <c r="W186" s="6">
        <f t="shared" ca="1" si="51"/>
        <v>0</v>
      </c>
      <c r="X186" s="6">
        <f t="shared" ca="1" si="51"/>
        <v>0</v>
      </c>
      <c r="Y186" s="6">
        <f t="shared" ca="1" si="51"/>
        <v>0</v>
      </c>
      <c r="Z186" s="6">
        <f t="shared" ca="1" si="51"/>
        <v>0</v>
      </c>
      <c r="AA186" s="6">
        <f t="shared" ca="1" si="51"/>
        <v>0</v>
      </c>
      <c r="AB186" s="6">
        <f t="shared" ca="1" si="51"/>
        <v>0</v>
      </c>
      <c r="AC186" s="6">
        <f t="shared" ca="1" si="51"/>
        <v>0</v>
      </c>
      <c r="AD186" s="6">
        <f t="shared" ca="1" si="51"/>
        <v>0</v>
      </c>
      <c r="AE186" s="6">
        <f t="shared" ca="1" si="51"/>
        <v>0</v>
      </c>
      <c r="AF186" s="6">
        <f t="shared" ca="1" si="51"/>
        <v>0</v>
      </c>
      <c r="AG186" s="6">
        <f t="shared" ca="1" si="51"/>
        <v>0</v>
      </c>
      <c r="AH186" s="6">
        <f t="shared" ca="1" si="51"/>
        <v>0</v>
      </c>
      <c r="AI186" s="6">
        <f t="shared" ca="1" si="51"/>
        <v>0</v>
      </c>
      <c r="AJ186" s="6">
        <f t="shared" ca="1" si="51"/>
        <v>0</v>
      </c>
      <c r="AK186" s="6">
        <f t="shared" ca="1" si="51"/>
        <v>0</v>
      </c>
      <c r="AL186" s="6">
        <f t="shared" ca="1" si="51"/>
        <v>0</v>
      </c>
      <c r="AM186" s="6">
        <f t="shared" ca="1" si="51"/>
        <v>0</v>
      </c>
      <c r="AN186" s="6">
        <f t="shared" ca="1" si="51"/>
        <v>0</v>
      </c>
      <c r="AO186" s="6">
        <f t="shared" ca="1" si="51"/>
        <v>0</v>
      </c>
      <c r="AP186" s="6">
        <f t="shared" ca="1" si="51"/>
        <v>0</v>
      </c>
      <c r="AQ186" s="6">
        <f t="shared" ca="1" si="51"/>
        <v>0</v>
      </c>
      <c r="AR186" s="6">
        <f t="shared" ca="1" si="51"/>
        <v>0</v>
      </c>
      <c r="AS186" s="6">
        <f t="shared" ca="1" si="51"/>
        <v>0</v>
      </c>
      <c r="AT186" s="6">
        <f t="shared" ca="1" si="51"/>
        <v>0</v>
      </c>
      <c r="AU186" s="6">
        <f t="shared" ca="1" si="51"/>
        <v>0</v>
      </c>
      <c r="AV186" s="6">
        <f t="shared" ca="1" si="51"/>
        <v>0</v>
      </c>
      <c r="AW186" s="6">
        <f t="shared" ca="1" si="51"/>
        <v>0</v>
      </c>
      <c r="AX186" s="6">
        <f t="shared" ca="1" si="51"/>
        <v>0</v>
      </c>
      <c r="AY186" s="6">
        <f t="shared" ca="1" si="51"/>
        <v>0</v>
      </c>
      <c r="BA186" s="6">
        <f t="shared" ca="1" si="10"/>
        <v>416.66666666666669</v>
      </c>
    </row>
    <row r="187" spans="1:53" hidden="1" outlineLevel="1" x14ac:dyDescent="0.5">
      <c r="A187" s="48">
        <v>42</v>
      </c>
      <c r="B187">
        <f t="shared" si="8"/>
        <v>20</v>
      </c>
      <c r="C187" s="8">
        <v>43677</v>
      </c>
      <c r="D187" s="6">
        <f t="shared" ref="D187:AY187" ca="1" si="52">OFFSET(D132,,$A187)</f>
        <v>8333.3333333333339</v>
      </c>
      <c r="E187" s="6">
        <f t="shared" ca="1" si="52"/>
        <v>8433.3333333333339</v>
      </c>
      <c r="F187" s="6">
        <f t="shared" ca="1" si="52"/>
        <v>8534.5333333333328</v>
      </c>
      <c r="G187" s="6">
        <f t="shared" ca="1" si="52"/>
        <v>8636.9477333333343</v>
      </c>
      <c r="H187" s="6">
        <f t="shared" ca="1" si="52"/>
        <v>7866.5319955200002</v>
      </c>
      <c r="I187" s="6">
        <f t="shared" ca="1" si="52"/>
        <v>7960.9303794662401</v>
      </c>
      <c r="J187" s="6">
        <f t="shared" ca="1" si="52"/>
        <v>0</v>
      </c>
      <c r="K187" s="6">
        <f t="shared" ca="1" si="52"/>
        <v>0</v>
      </c>
      <c r="L187" s="6">
        <f t="shared" ca="1" si="52"/>
        <v>0</v>
      </c>
      <c r="M187" s="6">
        <f t="shared" ca="1" si="52"/>
        <v>0</v>
      </c>
      <c r="N187" s="6">
        <f t="shared" ca="1" si="52"/>
        <v>0</v>
      </c>
      <c r="O187" s="6">
        <f t="shared" ca="1" si="52"/>
        <v>0</v>
      </c>
      <c r="P187" s="6">
        <f t="shared" ca="1" si="52"/>
        <v>0</v>
      </c>
      <c r="Q187" s="6">
        <f t="shared" ca="1" si="52"/>
        <v>0</v>
      </c>
      <c r="R187" s="6">
        <f t="shared" ca="1" si="52"/>
        <v>0</v>
      </c>
      <c r="S187" s="6">
        <f t="shared" ca="1" si="52"/>
        <v>0</v>
      </c>
      <c r="T187" s="6">
        <f t="shared" ca="1" si="52"/>
        <v>0</v>
      </c>
      <c r="U187" s="6">
        <f t="shared" ca="1" si="52"/>
        <v>0</v>
      </c>
      <c r="V187" s="6">
        <f t="shared" ca="1" si="52"/>
        <v>0</v>
      </c>
      <c r="W187" s="6">
        <f t="shared" ca="1" si="52"/>
        <v>0</v>
      </c>
      <c r="X187" s="6">
        <f t="shared" ca="1" si="52"/>
        <v>0</v>
      </c>
      <c r="Y187" s="6">
        <f t="shared" ca="1" si="52"/>
        <v>0</v>
      </c>
      <c r="Z187" s="6">
        <f t="shared" ca="1" si="52"/>
        <v>0</v>
      </c>
      <c r="AA187" s="6">
        <f t="shared" ca="1" si="52"/>
        <v>0</v>
      </c>
      <c r="AB187" s="6">
        <f t="shared" ca="1" si="52"/>
        <v>0</v>
      </c>
      <c r="AC187" s="6">
        <f t="shared" ca="1" si="52"/>
        <v>0</v>
      </c>
      <c r="AD187" s="6">
        <f t="shared" ca="1" si="52"/>
        <v>0</v>
      </c>
      <c r="AE187" s="6">
        <f t="shared" ca="1" si="52"/>
        <v>0</v>
      </c>
      <c r="AF187" s="6">
        <f t="shared" ca="1" si="52"/>
        <v>0</v>
      </c>
      <c r="AG187" s="6">
        <f t="shared" ca="1" si="52"/>
        <v>0</v>
      </c>
      <c r="AH187" s="6">
        <f t="shared" ca="1" si="52"/>
        <v>0</v>
      </c>
      <c r="AI187" s="6">
        <f t="shared" ca="1" si="52"/>
        <v>0</v>
      </c>
      <c r="AJ187" s="6">
        <f t="shared" ca="1" si="52"/>
        <v>0</v>
      </c>
      <c r="AK187" s="6">
        <f t="shared" ca="1" si="52"/>
        <v>0</v>
      </c>
      <c r="AL187" s="6">
        <f t="shared" ca="1" si="52"/>
        <v>0</v>
      </c>
      <c r="AM187" s="6">
        <f t="shared" ca="1" si="52"/>
        <v>0</v>
      </c>
      <c r="AN187" s="6">
        <f t="shared" ca="1" si="52"/>
        <v>0</v>
      </c>
      <c r="AO187" s="6">
        <f t="shared" ca="1" si="52"/>
        <v>0</v>
      </c>
      <c r="AP187" s="6">
        <f t="shared" ca="1" si="52"/>
        <v>0</v>
      </c>
      <c r="AQ187" s="6">
        <f t="shared" ca="1" si="52"/>
        <v>0</v>
      </c>
      <c r="AR187" s="6">
        <f t="shared" ca="1" si="52"/>
        <v>0</v>
      </c>
      <c r="AS187" s="6">
        <f t="shared" ca="1" si="52"/>
        <v>0</v>
      </c>
      <c r="AT187" s="6">
        <f t="shared" ca="1" si="52"/>
        <v>0</v>
      </c>
      <c r="AU187" s="6">
        <f t="shared" ca="1" si="52"/>
        <v>0</v>
      </c>
      <c r="AV187" s="6">
        <f t="shared" ca="1" si="52"/>
        <v>0</v>
      </c>
      <c r="AW187" s="6">
        <f t="shared" ca="1" si="52"/>
        <v>0</v>
      </c>
      <c r="AX187" s="6">
        <f t="shared" ca="1" si="52"/>
        <v>0</v>
      </c>
      <c r="AY187" s="6">
        <f t="shared" ca="1" si="52"/>
        <v>0</v>
      </c>
      <c r="BA187" s="6">
        <f t="shared" ca="1" si="10"/>
        <v>416.66666666666669</v>
      </c>
    </row>
    <row r="188" spans="1:53" hidden="1" outlineLevel="1" x14ac:dyDescent="0.5">
      <c r="A188" s="48">
        <v>43</v>
      </c>
      <c r="B188">
        <f t="shared" si="8"/>
        <v>22</v>
      </c>
      <c r="C188" s="8">
        <v>43708</v>
      </c>
      <c r="D188" s="6">
        <f t="shared" ref="D188:AY188" ca="1" si="53">OFFSET(D133,,$A188)</f>
        <v>9166.6666666666661</v>
      </c>
      <c r="E188" s="6">
        <f t="shared" ca="1" si="53"/>
        <v>9276.6666666666661</v>
      </c>
      <c r="F188" s="6">
        <f t="shared" ca="1" si="53"/>
        <v>9387.9866666666658</v>
      </c>
      <c r="G188" s="6">
        <f t="shared" ca="1" si="53"/>
        <v>9500.6425066666652</v>
      </c>
      <c r="H188" s="6">
        <f t="shared" ca="1" si="53"/>
        <v>8740.5911061333318</v>
      </c>
      <c r="I188" s="6">
        <f t="shared" ca="1" si="53"/>
        <v>0</v>
      </c>
      <c r="J188" s="6">
        <f t="shared" ca="1" si="53"/>
        <v>0</v>
      </c>
      <c r="K188" s="6">
        <f t="shared" ca="1" si="53"/>
        <v>0</v>
      </c>
      <c r="L188" s="6">
        <f t="shared" ca="1" si="53"/>
        <v>0</v>
      </c>
      <c r="M188" s="6">
        <f t="shared" ca="1" si="53"/>
        <v>0</v>
      </c>
      <c r="N188" s="6">
        <f t="shared" ca="1" si="53"/>
        <v>0</v>
      </c>
      <c r="O188" s="6">
        <f t="shared" ca="1" si="53"/>
        <v>0</v>
      </c>
      <c r="P188" s="6">
        <f t="shared" ca="1" si="53"/>
        <v>0</v>
      </c>
      <c r="Q188" s="6">
        <f t="shared" ca="1" si="53"/>
        <v>0</v>
      </c>
      <c r="R188" s="6">
        <f t="shared" ca="1" si="53"/>
        <v>0</v>
      </c>
      <c r="S188" s="6">
        <f t="shared" ca="1" si="53"/>
        <v>0</v>
      </c>
      <c r="T188" s="6">
        <f t="shared" ca="1" si="53"/>
        <v>0</v>
      </c>
      <c r="U188" s="6">
        <f t="shared" ca="1" si="53"/>
        <v>0</v>
      </c>
      <c r="V188" s="6">
        <f t="shared" ca="1" si="53"/>
        <v>0</v>
      </c>
      <c r="W188" s="6">
        <f t="shared" ca="1" si="53"/>
        <v>0</v>
      </c>
      <c r="X188" s="6">
        <f t="shared" ca="1" si="53"/>
        <v>0</v>
      </c>
      <c r="Y188" s="6">
        <f t="shared" ca="1" si="53"/>
        <v>0</v>
      </c>
      <c r="Z188" s="6">
        <f t="shared" ca="1" si="53"/>
        <v>0</v>
      </c>
      <c r="AA188" s="6">
        <f t="shared" ca="1" si="53"/>
        <v>0</v>
      </c>
      <c r="AB188" s="6">
        <f t="shared" ca="1" si="53"/>
        <v>0</v>
      </c>
      <c r="AC188" s="6">
        <f t="shared" ca="1" si="53"/>
        <v>0</v>
      </c>
      <c r="AD188" s="6">
        <f t="shared" ca="1" si="53"/>
        <v>0</v>
      </c>
      <c r="AE188" s="6">
        <f t="shared" ca="1" si="53"/>
        <v>0</v>
      </c>
      <c r="AF188" s="6">
        <f t="shared" ca="1" si="53"/>
        <v>0</v>
      </c>
      <c r="AG188" s="6">
        <f t="shared" ca="1" si="53"/>
        <v>0</v>
      </c>
      <c r="AH188" s="6">
        <f t="shared" ca="1" si="53"/>
        <v>0</v>
      </c>
      <c r="AI188" s="6">
        <f t="shared" ca="1" si="53"/>
        <v>0</v>
      </c>
      <c r="AJ188" s="6">
        <f t="shared" ca="1" si="53"/>
        <v>0</v>
      </c>
      <c r="AK188" s="6">
        <f t="shared" ca="1" si="53"/>
        <v>0</v>
      </c>
      <c r="AL188" s="6">
        <f t="shared" ca="1" si="53"/>
        <v>0</v>
      </c>
      <c r="AM188" s="6">
        <f t="shared" ca="1" si="53"/>
        <v>0</v>
      </c>
      <c r="AN188" s="6">
        <f t="shared" ca="1" si="53"/>
        <v>0</v>
      </c>
      <c r="AO188" s="6">
        <f t="shared" ca="1" si="53"/>
        <v>0</v>
      </c>
      <c r="AP188" s="6">
        <f t="shared" ca="1" si="53"/>
        <v>0</v>
      </c>
      <c r="AQ188" s="6">
        <f t="shared" ca="1" si="53"/>
        <v>0</v>
      </c>
      <c r="AR188" s="6">
        <f t="shared" ca="1" si="53"/>
        <v>0</v>
      </c>
      <c r="AS188" s="6">
        <f t="shared" ca="1" si="53"/>
        <v>0</v>
      </c>
      <c r="AT188" s="6">
        <f t="shared" ca="1" si="53"/>
        <v>0</v>
      </c>
      <c r="AU188" s="6">
        <f t="shared" ca="1" si="53"/>
        <v>0</v>
      </c>
      <c r="AV188" s="6">
        <f t="shared" ca="1" si="53"/>
        <v>0</v>
      </c>
      <c r="AW188" s="6">
        <f t="shared" ca="1" si="53"/>
        <v>0</v>
      </c>
      <c r="AX188" s="6">
        <f t="shared" ca="1" si="53"/>
        <v>0</v>
      </c>
      <c r="AY188" s="6">
        <f t="shared" ca="1" si="53"/>
        <v>0</v>
      </c>
      <c r="BA188" s="6">
        <f t="shared" ca="1" si="10"/>
        <v>416.66666666666663</v>
      </c>
    </row>
    <row r="189" spans="1:53" hidden="1" outlineLevel="1" x14ac:dyDescent="0.5">
      <c r="A189" s="48">
        <v>44</v>
      </c>
      <c r="B189">
        <f t="shared" si="8"/>
        <v>24</v>
      </c>
      <c r="C189" s="8">
        <v>43738</v>
      </c>
      <c r="D189" s="6">
        <f t="shared" ref="D189:AY189" ca="1" si="54">OFFSET(D134,,$A189)</f>
        <v>10416.666666666666</v>
      </c>
      <c r="E189" s="6">
        <f t="shared" ca="1" si="54"/>
        <v>10120</v>
      </c>
      <c r="F189" s="6">
        <f t="shared" ca="1" si="54"/>
        <v>10241.44</v>
      </c>
      <c r="G189" s="6">
        <f t="shared" ca="1" si="54"/>
        <v>10364.33728</v>
      </c>
      <c r="H189" s="6">
        <f t="shared" ca="1" si="54"/>
        <v>0</v>
      </c>
      <c r="I189" s="6">
        <f t="shared" ca="1" si="54"/>
        <v>0</v>
      </c>
      <c r="J189" s="6">
        <f t="shared" ca="1" si="54"/>
        <v>0</v>
      </c>
      <c r="K189" s="6">
        <f t="shared" ca="1" si="54"/>
        <v>0</v>
      </c>
      <c r="L189" s="6">
        <f t="shared" ca="1" si="54"/>
        <v>0</v>
      </c>
      <c r="M189" s="6">
        <f t="shared" ca="1" si="54"/>
        <v>0</v>
      </c>
      <c r="N189" s="6">
        <f t="shared" ca="1" si="54"/>
        <v>0</v>
      </c>
      <c r="O189" s="6">
        <f t="shared" ca="1" si="54"/>
        <v>0</v>
      </c>
      <c r="P189" s="6">
        <f t="shared" ca="1" si="54"/>
        <v>0</v>
      </c>
      <c r="Q189" s="6">
        <f t="shared" ca="1" si="54"/>
        <v>0</v>
      </c>
      <c r="R189" s="6">
        <f t="shared" ca="1" si="54"/>
        <v>0</v>
      </c>
      <c r="S189" s="6">
        <f t="shared" ca="1" si="54"/>
        <v>0</v>
      </c>
      <c r="T189" s="6">
        <f t="shared" ca="1" si="54"/>
        <v>0</v>
      </c>
      <c r="U189" s="6">
        <f t="shared" ca="1" si="54"/>
        <v>0</v>
      </c>
      <c r="V189" s="6">
        <f t="shared" ca="1" si="54"/>
        <v>0</v>
      </c>
      <c r="W189" s="6">
        <f t="shared" ca="1" si="54"/>
        <v>0</v>
      </c>
      <c r="X189" s="6">
        <f t="shared" ca="1" si="54"/>
        <v>0</v>
      </c>
      <c r="Y189" s="6">
        <f t="shared" ca="1" si="54"/>
        <v>0</v>
      </c>
      <c r="Z189" s="6">
        <f t="shared" ca="1" si="54"/>
        <v>0</v>
      </c>
      <c r="AA189" s="6">
        <f t="shared" ca="1" si="54"/>
        <v>0</v>
      </c>
      <c r="AB189" s="6">
        <f t="shared" ca="1" si="54"/>
        <v>0</v>
      </c>
      <c r="AC189" s="6">
        <f t="shared" ca="1" si="54"/>
        <v>0</v>
      </c>
      <c r="AD189" s="6">
        <f t="shared" ca="1" si="54"/>
        <v>0</v>
      </c>
      <c r="AE189" s="6">
        <f t="shared" ca="1" si="54"/>
        <v>0</v>
      </c>
      <c r="AF189" s="6">
        <f t="shared" ca="1" si="54"/>
        <v>0</v>
      </c>
      <c r="AG189" s="6">
        <f t="shared" ca="1" si="54"/>
        <v>0</v>
      </c>
      <c r="AH189" s="6">
        <f t="shared" ca="1" si="54"/>
        <v>0</v>
      </c>
      <c r="AI189" s="6">
        <f t="shared" ca="1" si="54"/>
        <v>0</v>
      </c>
      <c r="AJ189" s="6">
        <f t="shared" ca="1" si="54"/>
        <v>0</v>
      </c>
      <c r="AK189" s="6">
        <f t="shared" ca="1" si="54"/>
        <v>0</v>
      </c>
      <c r="AL189" s="6">
        <f t="shared" ca="1" si="54"/>
        <v>0</v>
      </c>
      <c r="AM189" s="6">
        <f t="shared" ca="1" si="54"/>
        <v>0</v>
      </c>
      <c r="AN189" s="6">
        <f t="shared" ca="1" si="54"/>
        <v>0</v>
      </c>
      <c r="AO189" s="6">
        <f t="shared" ca="1" si="54"/>
        <v>0</v>
      </c>
      <c r="AP189" s="6">
        <f t="shared" ca="1" si="54"/>
        <v>0</v>
      </c>
      <c r="AQ189" s="6">
        <f t="shared" ca="1" si="54"/>
        <v>0</v>
      </c>
      <c r="AR189" s="6">
        <f t="shared" ca="1" si="54"/>
        <v>0</v>
      </c>
      <c r="AS189" s="6">
        <f t="shared" ca="1" si="54"/>
        <v>0</v>
      </c>
      <c r="AT189" s="6">
        <f t="shared" ca="1" si="54"/>
        <v>0</v>
      </c>
      <c r="AU189" s="6">
        <f t="shared" ca="1" si="54"/>
        <v>0</v>
      </c>
      <c r="AV189" s="6">
        <f t="shared" ca="1" si="54"/>
        <v>0</v>
      </c>
      <c r="AW189" s="6">
        <f t="shared" ca="1" si="54"/>
        <v>0</v>
      </c>
      <c r="AX189" s="6">
        <f t="shared" ca="1" si="54"/>
        <v>0</v>
      </c>
      <c r="AY189" s="6">
        <f t="shared" ca="1" si="54"/>
        <v>0</v>
      </c>
      <c r="BA189" s="6">
        <f t="shared" ca="1" si="10"/>
        <v>434.02777777777777</v>
      </c>
    </row>
    <row r="190" spans="1:53" hidden="1" outlineLevel="1" x14ac:dyDescent="0.5">
      <c r="A190" s="48">
        <v>45</v>
      </c>
      <c r="B190">
        <f t="shared" si="8"/>
        <v>20</v>
      </c>
      <c r="C190" s="8">
        <v>43769</v>
      </c>
      <c r="D190" s="6">
        <f ca="1">OFFSET(D135,,$A190)</f>
        <v>8750</v>
      </c>
      <c r="E190" s="6">
        <f t="shared" ref="E190:AY190" ca="1" si="55">OFFSET(E135,,$A190)</f>
        <v>8416.6666666666679</v>
      </c>
      <c r="F190" s="6">
        <f t="shared" ca="1" si="55"/>
        <v>8500.8333333333339</v>
      </c>
      <c r="G190" s="6">
        <f t="shared" ca="1" si="55"/>
        <v>0</v>
      </c>
      <c r="H190" s="6">
        <f t="shared" ca="1" si="55"/>
        <v>0</v>
      </c>
      <c r="I190" s="6">
        <f t="shared" ca="1" si="55"/>
        <v>0</v>
      </c>
      <c r="J190" s="6">
        <f t="shared" ca="1" si="55"/>
        <v>0</v>
      </c>
      <c r="K190" s="6">
        <f t="shared" ca="1" si="55"/>
        <v>0</v>
      </c>
      <c r="L190" s="6">
        <f t="shared" ca="1" si="55"/>
        <v>0</v>
      </c>
      <c r="M190" s="6">
        <f t="shared" ca="1" si="55"/>
        <v>0</v>
      </c>
      <c r="N190" s="6">
        <f t="shared" ca="1" si="55"/>
        <v>0</v>
      </c>
      <c r="O190" s="6">
        <f t="shared" ca="1" si="55"/>
        <v>0</v>
      </c>
      <c r="P190" s="6">
        <f t="shared" ca="1" si="55"/>
        <v>0</v>
      </c>
      <c r="Q190" s="6">
        <f t="shared" ca="1" si="55"/>
        <v>0</v>
      </c>
      <c r="R190" s="6">
        <f t="shared" ca="1" si="55"/>
        <v>0</v>
      </c>
      <c r="S190" s="6">
        <f t="shared" ca="1" si="55"/>
        <v>0</v>
      </c>
      <c r="T190" s="6">
        <f t="shared" ca="1" si="55"/>
        <v>0</v>
      </c>
      <c r="U190" s="6">
        <f t="shared" ca="1" si="55"/>
        <v>0</v>
      </c>
      <c r="V190" s="6">
        <f t="shared" ca="1" si="55"/>
        <v>0</v>
      </c>
      <c r="W190" s="6">
        <f t="shared" ca="1" si="55"/>
        <v>0</v>
      </c>
      <c r="X190" s="6">
        <f t="shared" ca="1" si="55"/>
        <v>0</v>
      </c>
      <c r="Y190" s="6">
        <f t="shared" ca="1" si="55"/>
        <v>0</v>
      </c>
      <c r="Z190" s="6">
        <f t="shared" ca="1" si="55"/>
        <v>0</v>
      </c>
      <c r="AA190" s="6">
        <f t="shared" ca="1" si="55"/>
        <v>0</v>
      </c>
      <c r="AB190" s="6">
        <f t="shared" ca="1" si="55"/>
        <v>0</v>
      </c>
      <c r="AC190" s="6">
        <f t="shared" ca="1" si="55"/>
        <v>0</v>
      </c>
      <c r="AD190" s="6">
        <f t="shared" ca="1" si="55"/>
        <v>0</v>
      </c>
      <c r="AE190" s="6">
        <f t="shared" ca="1" si="55"/>
        <v>0</v>
      </c>
      <c r="AF190" s="6">
        <f t="shared" ca="1" si="55"/>
        <v>0</v>
      </c>
      <c r="AG190" s="6">
        <f t="shared" ca="1" si="55"/>
        <v>0</v>
      </c>
      <c r="AH190" s="6">
        <f t="shared" ca="1" si="55"/>
        <v>0</v>
      </c>
      <c r="AI190" s="6">
        <f t="shared" ca="1" si="55"/>
        <v>0</v>
      </c>
      <c r="AJ190" s="6">
        <f t="shared" ca="1" si="55"/>
        <v>0</v>
      </c>
      <c r="AK190" s="6">
        <f t="shared" ca="1" si="55"/>
        <v>0</v>
      </c>
      <c r="AL190" s="6">
        <f t="shared" ca="1" si="55"/>
        <v>0</v>
      </c>
      <c r="AM190" s="6">
        <f t="shared" ca="1" si="55"/>
        <v>0</v>
      </c>
      <c r="AN190" s="6">
        <f t="shared" ca="1" si="55"/>
        <v>0</v>
      </c>
      <c r="AO190" s="6">
        <f t="shared" ca="1" si="55"/>
        <v>0</v>
      </c>
      <c r="AP190" s="6">
        <f t="shared" ca="1" si="55"/>
        <v>0</v>
      </c>
      <c r="AQ190" s="6">
        <f t="shared" ca="1" si="55"/>
        <v>0</v>
      </c>
      <c r="AR190" s="6">
        <f t="shared" ca="1" si="55"/>
        <v>0</v>
      </c>
      <c r="AS190" s="6">
        <f t="shared" ca="1" si="55"/>
        <v>0</v>
      </c>
      <c r="AT190" s="6">
        <f t="shared" ca="1" si="55"/>
        <v>0</v>
      </c>
      <c r="AU190" s="6">
        <f t="shared" ca="1" si="55"/>
        <v>0</v>
      </c>
      <c r="AV190" s="6">
        <f t="shared" ca="1" si="55"/>
        <v>0</v>
      </c>
      <c r="AW190" s="6">
        <f t="shared" ca="1" si="55"/>
        <v>0</v>
      </c>
      <c r="AX190" s="6">
        <f t="shared" ca="1" si="55"/>
        <v>0</v>
      </c>
      <c r="AY190" s="6">
        <f t="shared" ca="1" si="55"/>
        <v>0</v>
      </c>
      <c r="BA190" s="6">
        <f t="shared" ca="1" si="10"/>
        <v>437.5</v>
      </c>
    </row>
    <row r="191" spans="1:53" hidden="1" outlineLevel="1" x14ac:dyDescent="0.5">
      <c r="A191" s="48">
        <v>46</v>
      </c>
      <c r="B191">
        <f t="shared" si="8"/>
        <v>26</v>
      </c>
      <c r="C191" s="8">
        <v>43799</v>
      </c>
      <c r="D191" s="6">
        <f t="shared" ref="D191:AY191" ca="1" si="56">OFFSET(D136,,$A191)</f>
        <v>11250</v>
      </c>
      <c r="E191" s="6">
        <f t="shared" ca="1" si="56"/>
        <v>10941.666666666668</v>
      </c>
      <c r="F191" s="6">
        <f t="shared" ca="1" si="56"/>
        <v>0</v>
      </c>
      <c r="G191" s="6">
        <f t="shared" ca="1" si="56"/>
        <v>0</v>
      </c>
      <c r="H191" s="6">
        <f t="shared" ca="1" si="56"/>
        <v>0</v>
      </c>
      <c r="I191" s="6">
        <f t="shared" ca="1" si="56"/>
        <v>0</v>
      </c>
      <c r="J191" s="6">
        <f t="shared" ca="1" si="56"/>
        <v>0</v>
      </c>
      <c r="K191" s="6">
        <f t="shared" ca="1" si="56"/>
        <v>0</v>
      </c>
      <c r="L191" s="6">
        <f t="shared" ca="1" si="56"/>
        <v>0</v>
      </c>
      <c r="M191" s="6">
        <f t="shared" ca="1" si="56"/>
        <v>0</v>
      </c>
      <c r="N191" s="6">
        <f t="shared" ca="1" si="56"/>
        <v>0</v>
      </c>
      <c r="O191" s="6">
        <f t="shared" ca="1" si="56"/>
        <v>0</v>
      </c>
      <c r="P191" s="6">
        <f t="shared" ca="1" si="56"/>
        <v>0</v>
      </c>
      <c r="Q191" s="6">
        <f t="shared" ca="1" si="56"/>
        <v>0</v>
      </c>
      <c r="R191" s="6">
        <f t="shared" ca="1" si="56"/>
        <v>0</v>
      </c>
      <c r="S191" s="6">
        <f t="shared" ca="1" si="56"/>
        <v>0</v>
      </c>
      <c r="T191" s="6">
        <f t="shared" ca="1" si="56"/>
        <v>0</v>
      </c>
      <c r="U191" s="6">
        <f t="shared" ca="1" si="56"/>
        <v>0</v>
      </c>
      <c r="V191" s="6">
        <f t="shared" ca="1" si="56"/>
        <v>0</v>
      </c>
      <c r="W191" s="6">
        <f t="shared" ca="1" si="56"/>
        <v>0</v>
      </c>
      <c r="X191" s="6">
        <f t="shared" ca="1" si="56"/>
        <v>0</v>
      </c>
      <c r="Y191" s="6">
        <f t="shared" ca="1" si="56"/>
        <v>0</v>
      </c>
      <c r="Z191" s="6">
        <f t="shared" ca="1" si="56"/>
        <v>0</v>
      </c>
      <c r="AA191" s="6">
        <f t="shared" ca="1" si="56"/>
        <v>0</v>
      </c>
      <c r="AB191" s="6">
        <f t="shared" ca="1" si="56"/>
        <v>0</v>
      </c>
      <c r="AC191" s="6">
        <f t="shared" ca="1" si="56"/>
        <v>0</v>
      </c>
      <c r="AD191" s="6">
        <f t="shared" ca="1" si="56"/>
        <v>0</v>
      </c>
      <c r="AE191" s="6">
        <f t="shared" ca="1" si="56"/>
        <v>0</v>
      </c>
      <c r="AF191" s="6">
        <f t="shared" ca="1" si="56"/>
        <v>0</v>
      </c>
      <c r="AG191" s="6">
        <f t="shared" ca="1" si="56"/>
        <v>0</v>
      </c>
      <c r="AH191" s="6">
        <f t="shared" ca="1" si="56"/>
        <v>0</v>
      </c>
      <c r="AI191" s="6">
        <f t="shared" ca="1" si="56"/>
        <v>0</v>
      </c>
      <c r="AJ191" s="6">
        <f t="shared" ca="1" si="56"/>
        <v>0</v>
      </c>
      <c r="AK191" s="6">
        <f t="shared" ca="1" si="56"/>
        <v>0</v>
      </c>
      <c r="AL191" s="6">
        <f t="shared" ca="1" si="56"/>
        <v>0</v>
      </c>
      <c r="AM191" s="6">
        <f t="shared" ca="1" si="56"/>
        <v>0</v>
      </c>
      <c r="AN191" s="6">
        <f t="shared" ca="1" si="56"/>
        <v>0</v>
      </c>
      <c r="AO191" s="6">
        <f t="shared" ca="1" si="56"/>
        <v>0</v>
      </c>
      <c r="AP191" s="6">
        <f t="shared" ca="1" si="56"/>
        <v>0</v>
      </c>
      <c r="AQ191" s="6">
        <f t="shared" ca="1" si="56"/>
        <v>0</v>
      </c>
      <c r="AR191" s="6">
        <f t="shared" ca="1" si="56"/>
        <v>0</v>
      </c>
      <c r="AS191" s="6">
        <f t="shared" ca="1" si="56"/>
        <v>0</v>
      </c>
      <c r="AT191" s="6">
        <f t="shared" ca="1" si="56"/>
        <v>0</v>
      </c>
      <c r="AU191" s="6">
        <f t="shared" ca="1" si="56"/>
        <v>0</v>
      </c>
      <c r="AV191" s="6">
        <f t="shared" ca="1" si="56"/>
        <v>0</v>
      </c>
      <c r="AW191" s="6">
        <f t="shared" ca="1" si="56"/>
        <v>0</v>
      </c>
      <c r="AX191" s="6">
        <f t="shared" ca="1" si="56"/>
        <v>0</v>
      </c>
      <c r="AY191" s="6">
        <f t="shared" ca="1" si="56"/>
        <v>0</v>
      </c>
      <c r="BA191" s="6">
        <f t="shared" ca="1" si="10"/>
        <v>432.69230769230768</v>
      </c>
    </row>
    <row r="192" spans="1:53" hidden="1" outlineLevel="1" x14ac:dyDescent="0.5">
      <c r="A192" s="48">
        <v>47</v>
      </c>
      <c r="B192">
        <f t="shared" si="8"/>
        <v>27</v>
      </c>
      <c r="C192" s="8">
        <v>43830</v>
      </c>
      <c r="D192" s="6">
        <f t="shared" ref="D192:AY192" ca="1" si="57">OFFSET(D137,,$A192)</f>
        <v>11333.333333333334</v>
      </c>
      <c r="E192" s="6">
        <f t="shared" ca="1" si="57"/>
        <v>0</v>
      </c>
      <c r="F192" s="6">
        <f t="shared" ca="1" si="57"/>
        <v>0</v>
      </c>
      <c r="G192" s="6">
        <f t="shared" ca="1" si="57"/>
        <v>0</v>
      </c>
      <c r="H192" s="6">
        <f t="shared" ca="1" si="57"/>
        <v>0</v>
      </c>
      <c r="I192" s="6">
        <f t="shared" ca="1" si="57"/>
        <v>0</v>
      </c>
      <c r="J192" s="6">
        <f t="shared" ca="1" si="57"/>
        <v>0</v>
      </c>
      <c r="K192" s="6">
        <f t="shared" ca="1" si="57"/>
        <v>0</v>
      </c>
      <c r="L192" s="6">
        <f t="shared" ca="1" si="57"/>
        <v>0</v>
      </c>
      <c r="M192" s="6">
        <f t="shared" ca="1" si="57"/>
        <v>0</v>
      </c>
      <c r="N192" s="6">
        <f t="shared" ca="1" si="57"/>
        <v>0</v>
      </c>
      <c r="O192" s="6">
        <f t="shared" ca="1" si="57"/>
        <v>0</v>
      </c>
      <c r="P192" s="6">
        <f t="shared" ca="1" si="57"/>
        <v>0</v>
      </c>
      <c r="Q192" s="6">
        <f t="shared" ca="1" si="57"/>
        <v>0</v>
      </c>
      <c r="R192" s="6">
        <f t="shared" ca="1" si="57"/>
        <v>0</v>
      </c>
      <c r="S192" s="6">
        <f t="shared" ca="1" si="57"/>
        <v>0</v>
      </c>
      <c r="T192" s="6">
        <f t="shared" ca="1" si="57"/>
        <v>0</v>
      </c>
      <c r="U192" s="6">
        <f t="shared" ca="1" si="57"/>
        <v>0</v>
      </c>
      <c r="V192" s="6">
        <f t="shared" ca="1" si="57"/>
        <v>0</v>
      </c>
      <c r="W192" s="6">
        <f t="shared" ca="1" si="57"/>
        <v>0</v>
      </c>
      <c r="X192" s="6">
        <f t="shared" ca="1" si="57"/>
        <v>0</v>
      </c>
      <c r="Y192" s="6">
        <f t="shared" ca="1" si="57"/>
        <v>0</v>
      </c>
      <c r="Z192" s="6">
        <f t="shared" ca="1" si="57"/>
        <v>0</v>
      </c>
      <c r="AA192" s="6">
        <f t="shared" ca="1" si="57"/>
        <v>0</v>
      </c>
      <c r="AB192" s="6">
        <f t="shared" ca="1" si="57"/>
        <v>0</v>
      </c>
      <c r="AC192" s="6">
        <f t="shared" ca="1" si="57"/>
        <v>0</v>
      </c>
      <c r="AD192" s="6">
        <f t="shared" ca="1" si="57"/>
        <v>0</v>
      </c>
      <c r="AE192" s="6">
        <f t="shared" ca="1" si="57"/>
        <v>0</v>
      </c>
      <c r="AF192" s="6">
        <f t="shared" ca="1" si="57"/>
        <v>0</v>
      </c>
      <c r="AG192" s="6">
        <f t="shared" ca="1" si="57"/>
        <v>0</v>
      </c>
      <c r="AH192" s="6">
        <f t="shared" ca="1" si="57"/>
        <v>0</v>
      </c>
      <c r="AI192" s="6">
        <f t="shared" ca="1" si="57"/>
        <v>0</v>
      </c>
      <c r="AJ192" s="6">
        <f t="shared" ca="1" si="57"/>
        <v>0</v>
      </c>
      <c r="AK192" s="6">
        <f t="shared" ca="1" si="57"/>
        <v>0</v>
      </c>
      <c r="AL192" s="6">
        <f t="shared" ca="1" si="57"/>
        <v>0</v>
      </c>
      <c r="AM192" s="6">
        <f t="shared" ca="1" si="57"/>
        <v>0</v>
      </c>
      <c r="AN192" s="6">
        <f t="shared" ca="1" si="57"/>
        <v>0</v>
      </c>
      <c r="AO192" s="6">
        <f t="shared" ca="1" si="57"/>
        <v>0</v>
      </c>
      <c r="AP192" s="6">
        <f t="shared" ca="1" si="57"/>
        <v>0</v>
      </c>
      <c r="AQ192" s="6">
        <f t="shared" ca="1" si="57"/>
        <v>0</v>
      </c>
      <c r="AR192" s="6">
        <f t="shared" ca="1" si="57"/>
        <v>0</v>
      </c>
      <c r="AS192" s="6">
        <f t="shared" ca="1" si="57"/>
        <v>0</v>
      </c>
      <c r="AT192" s="6">
        <f t="shared" ca="1" si="57"/>
        <v>0</v>
      </c>
      <c r="AU192" s="6">
        <f t="shared" ca="1" si="57"/>
        <v>0</v>
      </c>
      <c r="AV192" s="6">
        <f t="shared" ca="1" si="57"/>
        <v>0</v>
      </c>
      <c r="AW192" s="6">
        <f t="shared" ca="1" si="57"/>
        <v>0</v>
      </c>
      <c r="AX192" s="6">
        <f t="shared" ca="1" si="57"/>
        <v>0</v>
      </c>
      <c r="AY192" s="6">
        <f t="shared" ca="1" si="57"/>
        <v>0</v>
      </c>
      <c r="BA192" s="6">
        <f t="shared" ca="1" si="10"/>
        <v>419.75308641975312</v>
      </c>
    </row>
    <row r="193" spans="1:51" collapsed="1" x14ac:dyDescent="0.5"/>
    <row r="194" spans="1:51" s="45" customFormat="1" x14ac:dyDescent="0.5">
      <c r="B194" s="46" t="s">
        <v>145</v>
      </c>
    </row>
    <row r="195" spans="1:51" s="49" customFormat="1" x14ac:dyDescent="0.5">
      <c r="B195" s="107" t="s">
        <v>198</v>
      </c>
    </row>
    <row r="196" spans="1:51" hidden="1" outlineLevel="1" x14ac:dyDescent="0.5">
      <c r="B196" s="1"/>
      <c r="D196" s="105" t="s">
        <v>47</v>
      </c>
      <c r="E196" s="105" t="s">
        <v>48</v>
      </c>
      <c r="F196" s="105" t="s">
        <v>49</v>
      </c>
      <c r="G196" s="105" t="s">
        <v>50</v>
      </c>
      <c r="H196" s="105" t="s">
        <v>51</v>
      </c>
      <c r="I196" s="105" t="s">
        <v>52</v>
      </c>
      <c r="J196" s="105" t="s">
        <v>53</v>
      </c>
      <c r="K196" s="105" t="s">
        <v>54</v>
      </c>
      <c r="L196" s="105" t="s">
        <v>55</v>
      </c>
      <c r="M196" s="105" t="s">
        <v>56</v>
      </c>
      <c r="N196" s="105" t="s">
        <v>57</v>
      </c>
      <c r="O196" s="105" t="s">
        <v>58</v>
      </c>
      <c r="P196" s="105" t="s">
        <v>59</v>
      </c>
      <c r="Q196" s="105" t="s">
        <v>60</v>
      </c>
      <c r="R196" s="105" t="s">
        <v>61</v>
      </c>
      <c r="S196" s="105" t="s">
        <v>62</v>
      </c>
      <c r="T196" s="105" t="s">
        <v>63</v>
      </c>
      <c r="U196" s="105" t="s">
        <v>64</v>
      </c>
      <c r="V196" s="105" t="s">
        <v>65</v>
      </c>
      <c r="W196" s="105" t="s">
        <v>66</v>
      </c>
      <c r="X196" s="105" t="s">
        <v>67</v>
      </c>
      <c r="Y196" s="105" t="s">
        <v>68</v>
      </c>
      <c r="Z196" s="105" t="s">
        <v>69</v>
      </c>
      <c r="AA196" s="105" t="s">
        <v>70</v>
      </c>
      <c r="AB196" s="105" t="s">
        <v>71</v>
      </c>
      <c r="AC196" s="105" t="s">
        <v>72</v>
      </c>
      <c r="AD196" s="105" t="s">
        <v>73</v>
      </c>
      <c r="AE196" s="105" t="s">
        <v>74</v>
      </c>
      <c r="AF196" s="105" t="s">
        <v>75</v>
      </c>
      <c r="AG196" s="105" t="s">
        <v>76</v>
      </c>
      <c r="AH196" s="105" t="s">
        <v>77</v>
      </c>
      <c r="AI196" s="105" t="s">
        <v>78</v>
      </c>
      <c r="AJ196" s="105" t="s">
        <v>79</v>
      </c>
      <c r="AK196" s="105" t="s">
        <v>80</v>
      </c>
      <c r="AL196" s="105" t="s">
        <v>81</v>
      </c>
      <c r="AM196" s="105" t="s">
        <v>82</v>
      </c>
      <c r="AN196" s="105" t="s">
        <v>83</v>
      </c>
      <c r="AO196" s="105" t="s">
        <v>84</v>
      </c>
      <c r="AP196" s="105" t="s">
        <v>85</v>
      </c>
      <c r="AQ196" s="105" t="s">
        <v>86</v>
      </c>
      <c r="AR196" s="105" t="s">
        <v>87</v>
      </c>
      <c r="AS196" s="105" t="s">
        <v>88</v>
      </c>
      <c r="AT196" s="105" t="s">
        <v>89</v>
      </c>
      <c r="AU196" s="105" t="s">
        <v>90</v>
      </c>
      <c r="AV196" s="105" t="s">
        <v>91</v>
      </c>
      <c r="AW196" s="105" t="s">
        <v>92</v>
      </c>
      <c r="AX196" s="105" t="s">
        <v>93</v>
      </c>
      <c r="AY196" s="105" t="s">
        <v>94</v>
      </c>
    </row>
    <row r="197" spans="1:51" hidden="1" outlineLevel="1" x14ac:dyDescent="0.5">
      <c r="A197" s="73">
        <f t="shared" ref="A197:A244" si="58">YEAR(C197)</f>
        <v>2016</v>
      </c>
      <c r="B197" s="73" t="str">
        <f t="shared" ref="B197:B202" si="59">A197&amp;" H1"</f>
        <v>2016 H1</v>
      </c>
      <c r="C197" s="8">
        <v>42370</v>
      </c>
      <c r="D197" s="9">
        <f t="shared" ref="D197:AY197" ca="1" si="60">D145/$D145</f>
        <v>1</v>
      </c>
      <c r="E197" s="9">
        <f t="shared" ca="1" si="60"/>
        <v>0.99</v>
      </c>
      <c r="F197" s="9">
        <f t="shared" ca="1" si="60"/>
        <v>0.98009999999999997</v>
      </c>
      <c r="G197" s="9">
        <f t="shared" ca="1" si="60"/>
        <v>0.97029900000000002</v>
      </c>
      <c r="H197" s="9">
        <f t="shared" ca="1" si="60"/>
        <v>0.96059600999999994</v>
      </c>
      <c r="I197" s="9">
        <f t="shared" ca="1" si="60"/>
        <v>0.95099004989999991</v>
      </c>
      <c r="J197" s="9">
        <f t="shared" ca="1" si="60"/>
        <v>0.941480149401</v>
      </c>
      <c r="K197" s="9">
        <f t="shared" ca="1" si="60"/>
        <v>0.93206534790698992</v>
      </c>
      <c r="L197" s="9">
        <f t="shared" ca="1" si="60"/>
        <v>0.92274469442791995</v>
      </c>
      <c r="M197" s="9">
        <f t="shared" ca="1" si="60"/>
        <v>0.91351724748364072</v>
      </c>
      <c r="N197" s="9">
        <f t="shared" ca="1" si="60"/>
        <v>0.9043820750088043</v>
      </c>
      <c r="O197" s="9">
        <f t="shared" ca="1" si="60"/>
        <v>0.89533825425871638</v>
      </c>
      <c r="P197" s="9">
        <f t="shared" ca="1" si="60"/>
        <v>0.88638487171612912</v>
      </c>
      <c r="Q197" s="9">
        <f t="shared" ca="1" si="60"/>
        <v>0.87752102299896784</v>
      </c>
      <c r="R197" s="9">
        <f t="shared" ca="1" si="60"/>
        <v>0.86874581276897811</v>
      </c>
      <c r="S197" s="9">
        <f t="shared" ca="1" si="60"/>
        <v>0.86005835464128833</v>
      </c>
      <c r="T197" s="9">
        <f t="shared" ca="1" si="60"/>
        <v>0.85145777109487553</v>
      </c>
      <c r="U197" s="9">
        <f t="shared" ca="1" si="60"/>
        <v>0.84294319338392676</v>
      </c>
      <c r="V197" s="9">
        <f t="shared" ca="1" si="60"/>
        <v>0.83451376145008749</v>
      </c>
      <c r="W197" s="9">
        <f t="shared" ca="1" si="60"/>
        <v>0.82616862383558654</v>
      </c>
      <c r="X197" s="9">
        <f t="shared" ca="1" si="60"/>
        <v>0.81790693759723065</v>
      </c>
      <c r="Y197" s="9">
        <f t="shared" ca="1" si="60"/>
        <v>0.80972786822125842</v>
      </c>
      <c r="Z197" s="9">
        <f t="shared" ca="1" si="60"/>
        <v>0.80163058953904576</v>
      </c>
      <c r="AA197" s="9">
        <f t="shared" ca="1" si="60"/>
        <v>0.79361428364365527</v>
      </c>
      <c r="AB197" s="9">
        <f t="shared" ca="1" si="60"/>
        <v>0.78567814080721876</v>
      </c>
      <c r="AC197" s="9">
        <f t="shared" ca="1" si="60"/>
        <v>0.77782135939914654</v>
      </c>
      <c r="AD197" s="9">
        <f t="shared" ca="1" si="60"/>
        <v>0.77004314580515509</v>
      </c>
      <c r="AE197" s="9">
        <f t="shared" ca="1" si="60"/>
        <v>0.76234271434710354</v>
      </c>
      <c r="AF197" s="9">
        <f t="shared" ca="1" si="60"/>
        <v>0.75471928720363246</v>
      </c>
      <c r="AG197" s="9">
        <f t="shared" ca="1" si="60"/>
        <v>0.74717209433159615</v>
      </c>
      <c r="AH197" s="9">
        <f t="shared" ca="1" si="60"/>
        <v>0.7397003733882801</v>
      </c>
      <c r="AI197" s="9">
        <f t="shared" ca="1" si="60"/>
        <v>0.73230336965439735</v>
      </c>
      <c r="AJ197" s="9">
        <f t="shared" ca="1" si="60"/>
        <v>0.72498033595785327</v>
      </c>
      <c r="AK197" s="9">
        <f t="shared" ca="1" si="60"/>
        <v>0.7177305325982748</v>
      </c>
      <c r="AL197" s="9">
        <f t="shared" ca="1" si="60"/>
        <v>0.71055322727229198</v>
      </c>
      <c r="AM197" s="9">
        <f t="shared" ca="1" si="60"/>
        <v>0.70344769499956905</v>
      </c>
      <c r="AN197" s="9">
        <f t="shared" ca="1" si="60"/>
        <v>0.69641321804957346</v>
      </c>
      <c r="AO197" s="9">
        <f t="shared" ca="1" si="60"/>
        <v>0.6894490858690776</v>
      </c>
      <c r="AP197" s="9">
        <f t="shared" ca="1" si="60"/>
        <v>0.68255459501038684</v>
      </c>
      <c r="AQ197" s="9">
        <f t="shared" ca="1" si="60"/>
        <v>0.67572904906028297</v>
      </c>
      <c r="AR197" s="9">
        <f t="shared" ca="1" si="60"/>
        <v>0.66897175856968005</v>
      </c>
      <c r="AS197" s="9">
        <f t="shared" ca="1" si="60"/>
        <v>0.66228204098398324</v>
      </c>
      <c r="AT197" s="9">
        <f t="shared" ca="1" si="60"/>
        <v>0.65565922057414339</v>
      </c>
      <c r="AU197" s="9">
        <f t="shared" ca="1" si="60"/>
        <v>0.64910262836840193</v>
      </c>
      <c r="AV197" s="9">
        <f t="shared" ca="1" si="60"/>
        <v>0.6426116020847179</v>
      </c>
      <c r="AW197" s="9">
        <f t="shared" ca="1" si="60"/>
        <v>0.63618548606387071</v>
      </c>
      <c r="AX197" s="9">
        <f t="shared" ca="1" si="60"/>
        <v>0.62982363120323204</v>
      </c>
      <c r="AY197" s="9">
        <f t="shared" ca="1" si="60"/>
        <v>0.62352539489119962</v>
      </c>
    </row>
    <row r="198" spans="1:51" hidden="1" outlineLevel="1" x14ac:dyDescent="0.5">
      <c r="A198" s="73">
        <f t="shared" si="58"/>
        <v>2016</v>
      </c>
      <c r="B198" s="73" t="str">
        <f t="shared" si="59"/>
        <v>2016 H1</v>
      </c>
      <c r="C198" s="8">
        <v>42429</v>
      </c>
      <c r="D198" s="9">
        <f t="shared" ref="D198:AY198" ca="1" si="61">D146/$D146</f>
        <v>1</v>
      </c>
      <c r="E198" s="9">
        <f t="shared" ca="1" si="61"/>
        <v>0.9900000000000001</v>
      </c>
      <c r="F198" s="9">
        <f t="shared" ca="1" si="61"/>
        <v>0.98009999999999997</v>
      </c>
      <c r="G198" s="9">
        <f t="shared" ca="1" si="61"/>
        <v>0.97029900000000002</v>
      </c>
      <c r="H198" s="9">
        <f t="shared" ca="1" si="61"/>
        <v>0.48029800500000003</v>
      </c>
      <c r="I198" s="9">
        <f t="shared" ca="1" si="61"/>
        <v>0.47549502495000001</v>
      </c>
      <c r="J198" s="9">
        <f t="shared" ca="1" si="61"/>
        <v>0.4707400747005</v>
      </c>
      <c r="K198" s="9">
        <f t="shared" ca="1" si="61"/>
        <v>0.46603267395349496</v>
      </c>
      <c r="L198" s="9">
        <f t="shared" ca="1" si="61"/>
        <v>0.46137234721396003</v>
      </c>
      <c r="M198" s="9">
        <f t="shared" ca="1" si="61"/>
        <v>0.45675862374182041</v>
      </c>
      <c r="N198" s="9">
        <f t="shared" ca="1" si="61"/>
        <v>0.45219103750440226</v>
      </c>
      <c r="O198" s="9">
        <f t="shared" ca="1" si="61"/>
        <v>0.44766912712935819</v>
      </c>
      <c r="P198" s="9">
        <f t="shared" ca="1" si="61"/>
        <v>0.44319243585806456</v>
      </c>
      <c r="Q198" s="9">
        <f t="shared" ca="1" si="61"/>
        <v>0.43876051149948392</v>
      </c>
      <c r="R198" s="9">
        <f t="shared" ca="1" si="61"/>
        <v>0.434372906384489</v>
      </c>
      <c r="S198" s="9">
        <f t="shared" ca="1" si="61"/>
        <v>0.43002917732064411</v>
      </c>
      <c r="T198" s="9">
        <f t="shared" ca="1" si="61"/>
        <v>0.4257288855474376</v>
      </c>
      <c r="U198" s="9">
        <f t="shared" ca="1" si="61"/>
        <v>0.42147159669196321</v>
      </c>
      <c r="V198" s="9">
        <f t="shared" ca="1" si="61"/>
        <v>0.41725688072504358</v>
      </c>
      <c r="W198" s="9">
        <f t="shared" ca="1" si="61"/>
        <v>0.4130843119177931</v>
      </c>
      <c r="X198" s="9">
        <f t="shared" ca="1" si="61"/>
        <v>0.40895346879861516</v>
      </c>
      <c r="Y198" s="9">
        <f t="shared" ca="1" si="61"/>
        <v>0.40486393411062899</v>
      </c>
      <c r="Z198" s="9">
        <f t="shared" ca="1" si="61"/>
        <v>0.40081529476952266</v>
      </c>
      <c r="AA198" s="9">
        <f t="shared" ca="1" si="61"/>
        <v>0.39680714182182747</v>
      </c>
      <c r="AB198" s="9">
        <f t="shared" ca="1" si="61"/>
        <v>0.39283907040360916</v>
      </c>
      <c r="AC198" s="9">
        <f t="shared" ca="1" si="61"/>
        <v>0.38891067969957305</v>
      </c>
      <c r="AD198" s="9">
        <f t="shared" ca="1" si="61"/>
        <v>0.38502157290257732</v>
      </c>
      <c r="AE198" s="9">
        <f t="shared" ca="1" si="61"/>
        <v>0.38117135717355155</v>
      </c>
      <c r="AF198" s="9">
        <f t="shared" ca="1" si="61"/>
        <v>0.37735964360181606</v>
      </c>
      <c r="AG198" s="9">
        <f t="shared" ca="1" si="61"/>
        <v>0.37358604716579785</v>
      </c>
      <c r="AH198" s="9">
        <f t="shared" ca="1" si="61"/>
        <v>0.36985018669413988</v>
      </c>
      <c r="AI198" s="9">
        <f t="shared" ca="1" si="61"/>
        <v>0.36615168482719845</v>
      </c>
      <c r="AJ198" s="9">
        <f t="shared" ca="1" si="61"/>
        <v>0.36249016797892647</v>
      </c>
      <c r="AK198" s="9">
        <f t="shared" ca="1" si="61"/>
        <v>0.35886526629913723</v>
      </c>
      <c r="AL198" s="9">
        <f t="shared" ca="1" si="61"/>
        <v>0.35527661363614582</v>
      </c>
      <c r="AM198" s="9">
        <f t="shared" ca="1" si="61"/>
        <v>0.35172384749978436</v>
      </c>
      <c r="AN198" s="9">
        <f t="shared" ca="1" si="61"/>
        <v>0.34820660902478651</v>
      </c>
      <c r="AO198" s="9">
        <f t="shared" ca="1" si="61"/>
        <v>0.34472454293453864</v>
      </c>
      <c r="AP198" s="9">
        <f t="shared" ca="1" si="61"/>
        <v>0.34127729750519326</v>
      </c>
      <c r="AQ198" s="9">
        <f t="shared" ca="1" si="61"/>
        <v>0.33786452453014132</v>
      </c>
      <c r="AR198" s="9">
        <f t="shared" ca="1" si="61"/>
        <v>0.33448587928483992</v>
      </c>
      <c r="AS198" s="9">
        <f t="shared" ca="1" si="61"/>
        <v>0.33114102049199151</v>
      </c>
      <c r="AT198" s="9">
        <f t="shared" ca="1" si="61"/>
        <v>0.32782961028707158</v>
      </c>
      <c r="AU198" s="9">
        <f t="shared" ca="1" si="61"/>
        <v>0.32455131418420086</v>
      </c>
      <c r="AV198" s="9">
        <f t="shared" ca="1" si="61"/>
        <v>0.32130580104235884</v>
      </c>
      <c r="AW198" s="9">
        <f t="shared" ca="1" si="61"/>
        <v>0.31809274303193524</v>
      </c>
      <c r="AX198" s="9">
        <f t="shared" ca="1" si="61"/>
        <v>0.31491181560161591</v>
      </c>
      <c r="AY198" s="9">
        <f t="shared" ca="1" si="61"/>
        <v>0</v>
      </c>
    </row>
    <row r="199" spans="1:51" hidden="1" outlineLevel="1" x14ac:dyDescent="0.5">
      <c r="A199" s="73">
        <f t="shared" si="58"/>
        <v>2016</v>
      </c>
      <c r="B199" s="73" t="str">
        <f t="shared" si="59"/>
        <v>2016 H1</v>
      </c>
      <c r="C199" s="8">
        <v>42460</v>
      </c>
      <c r="D199" s="9">
        <f t="shared" ref="D199:AY199" ca="1" si="62">D147/$D147</f>
        <v>1</v>
      </c>
      <c r="E199" s="9">
        <f t="shared" ca="1" si="62"/>
        <v>0.99</v>
      </c>
      <c r="F199" s="9">
        <f t="shared" ca="1" si="62"/>
        <v>0.98009999999999986</v>
      </c>
      <c r="G199" s="9">
        <f t="shared" ca="1" si="62"/>
        <v>0.97029900000000002</v>
      </c>
      <c r="H199" s="9">
        <f t="shared" ca="1" si="62"/>
        <v>0.64039734000000004</v>
      </c>
      <c r="I199" s="9">
        <f t="shared" ca="1" si="62"/>
        <v>0.63399336659999994</v>
      </c>
      <c r="J199" s="9">
        <f t="shared" ca="1" si="62"/>
        <v>0.627653432934</v>
      </c>
      <c r="K199" s="9">
        <f t="shared" ca="1" si="62"/>
        <v>0.62137689860465994</v>
      </c>
      <c r="L199" s="9">
        <f t="shared" ca="1" si="62"/>
        <v>0.30758156480930665</v>
      </c>
      <c r="M199" s="9">
        <f t="shared" ca="1" si="62"/>
        <v>0.30450574916121359</v>
      </c>
      <c r="N199" s="9">
        <f t="shared" ca="1" si="62"/>
        <v>0.30146069166960149</v>
      </c>
      <c r="O199" s="9">
        <f t="shared" ca="1" si="62"/>
        <v>0.29844608475290546</v>
      </c>
      <c r="P199" s="9">
        <f t="shared" ca="1" si="62"/>
        <v>0.29546162390537639</v>
      </c>
      <c r="Q199" s="9">
        <f t="shared" ca="1" si="62"/>
        <v>0.29250700766632259</v>
      </c>
      <c r="R199" s="9">
        <f t="shared" ca="1" si="62"/>
        <v>0.28958193758965933</v>
      </c>
      <c r="S199" s="9">
        <f t="shared" ca="1" si="62"/>
        <v>0.28668611821376272</v>
      </c>
      <c r="T199" s="9">
        <f t="shared" ca="1" si="62"/>
        <v>0.28381925703162508</v>
      </c>
      <c r="U199" s="9">
        <f t="shared" ca="1" si="62"/>
        <v>0.28098106446130877</v>
      </c>
      <c r="V199" s="9">
        <f t="shared" ca="1" si="62"/>
        <v>0.27817125381669572</v>
      </c>
      <c r="W199" s="9">
        <f t="shared" ca="1" si="62"/>
        <v>0.27538954127852872</v>
      </c>
      <c r="X199" s="9">
        <f t="shared" ca="1" si="62"/>
        <v>0.2726356458657434</v>
      </c>
      <c r="Y199" s="9">
        <f t="shared" ca="1" si="62"/>
        <v>0.26990928940708597</v>
      </c>
      <c r="Z199" s="9">
        <f t="shared" ca="1" si="62"/>
        <v>0.26721019651301509</v>
      </c>
      <c r="AA199" s="9">
        <f t="shared" ca="1" si="62"/>
        <v>0.26453809454788496</v>
      </c>
      <c r="AB199" s="9">
        <f t="shared" ca="1" si="62"/>
        <v>0.26189271360240612</v>
      </c>
      <c r="AC199" s="9">
        <f t="shared" ca="1" si="62"/>
        <v>0.25927378646638205</v>
      </c>
      <c r="AD199" s="9">
        <f t="shared" ca="1" si="62"/>
        <v>0.2566810486017182</v>
      </c>
      <c r="AE199" s="9">
        <f t="shared" ca="1" si="62"/>
        <v>0.25411423811570105</v>
      </c>
      <c r="AF199" s="9">
        <f t="shared" ca="1" si="62"/>
        <v>0.25157309573454401</v>
      </c>
      <c r="AG199" s="9">
        <f t="shared" ca="1" si="62"/>
        <v>0.24905736477719856</v>
      </c>
      <c r="AH199" s="9">
        <f t="shared" ca="1" si="62"/>
        <v>0.24656679112942659</v>
      </c>
      <c r="AI199" s="9">
        <f t="shared" ca="1" si="62"/>
        <v>0.24410112321813229</v>
      </c>
      <c r="AJ199" s="9">
        <f t="shared" ca="1" si="62"/>
        <v>0.24166011198595097</v>
      </c>
      <c r="AK199" s="9">
        <f t="shared" ca="1" si="62"/>
        <v>0.23924351086609147</v>
      </c>
      <c r="AL199" s="9">
        <f t="shared" ca="1" si="62"/>
        <v>0.23685107575743056</v>
      </c>
      <c r="AM199" s="9">
        <f t="shared" ca="1" si="62"/>
        <v>0.23448256499985623</v>
      </c>
      <c r="AN199" s="9">
        <f t="shared" ca="1" si="62"/>
        <v>0.23213773934985768</v>
      </c>
      <c r="AO199" s="9">
        <f t="shared" ca="1" si="62"/>
        <v>0.2298163619563591</v>
      </c>
      <c r="AP199" s="9">
        <f t="shared" ca="1" si="62"/>
        <v>0.22751819833679551</v>
      </c>
      <c r="AQ199" s="9">
        <f t="shared" ca="1" si="62"/>
        <v>0.22524301635342756</v>
      </c>
      <c r="AR199" s="9">
        <f t="shared" ca="1" si="62"/>
        <v>0.22299058618989326</v>
      </c>
      <c r="AS199" s="9">
        <f t="shared" ca="1" si="62"/>
        <v>0.22076068032799431</v>
      </c>
      <c r="AT199" s="9">
        <f t="shared" ca="1" si="62"/>
        <v>0.21855307352471437</v>
      </c>
      <c r="AU199" s="9">
        <f t="shared" ca="1" si="62"/>
        <v>0.21636754278946721</v>
      </c>
      <c r="AV199" s="9">
        <f t="shared" ca="1" si="62"/>
        <v>0.21420386736157254</v>
      </c>
      <c r="AW199" s="9">
        <f t="shared" ca="1" si="62"/>
        <v>0.21206182868795681</v>
      </c>
      <c r="AX199" s="9">
        <f t="shared" ca="1" si="62"/>
        <v>0</v>
      </c>
      <c r="AY199" s="9">
        <f t="shared" ca="1" si="62"/>
        <v>0</v>
      </c>
    </row>
    <row r="200" spans="1:51" hidden="1" outlineLevel="1" x14ac:dyDescent="0.5">
      <c r="A200" s="73">
        <f t="shared" si="58"/>
        <v>2016</v>
      </c>
      <c r="B200" s="73" t="str">
        <f t="shared" si="59"/>
        <v>2016 H1</v>
      </c>
      <c r="C200" s="8">
        <v>42490</v>
      </c>
      <c r="D200" s="9">
        <f t="shared" ref="D200:AY200" ca="1" si="63">D148/$D148</f>
        <v>1</v>
      </c>
      <c r="E200" s="9">
        <f t="shared" ca="1" si="63"/>
        <v>0.99</v>
      </c>
      <c r="F200" s="9">
        <f t="shared" ca="1" si="63"/>
        <v>0.98009999999999997</v>
      </c>
      <c r="G200" s="9">
        <f t="shared" ca="1" si="63"/>
        <v>0.97029900000000002</v>
      </c>
      <c r="H200" s="9">
        <f t="shared" ca="1" si="63"/>
        <v>0.64039734000000004</v>
      </c>
      <c r="I200" s="9">
        <f t="shared" ca="1" si="63"/>
        <v>0.63399336659999994</v>
      </c>
      <c r="J200" s="9">
        <f t="shared" ca="1" si="63"/>
        <v>0.627653432934</v>
      </c>
      <c r="K200" s="9">
        <f t="shared" ca="1" si="63"/>
        <v>0.62137689860465994</v>
      </c>
      <c r="L200" s="9">
        <f t="shared" ca="1" si="63"/>
        <v>0.30758156480930671</v>
      </c>
      <c r="M200" s="9">
        <f t="shared" ca="1" si="63"/>
        <v>0.30450574916121365</v>
      </c>
      <c r="N200" s="9">
        <f t="shared" ca="1" si="63"/>
        <v>0.30146069166960149</v>
      </c>
      <c r="O200" s="9">
        <f t="shared" ca="1" si="63"/>
        <v>0.29844608475290546</v>
      </c>
      <c r="P200" s="9">
        <f t="shared" ca="1" si="63"/>
        <v>0.29546162390537645</v>
      </c>
      <c r="Q200" s="9">
        <f t="shared" ca="1" si="63"/>
        <v>0.29250700766632265</v>
      </c>
      <c r="R200" s="9">
        <f t="shared" ca="1" si="63"/>
        <v>0.28958193758965944</v>
      </c>
      <c r="S200" s="9">
        <f t="shared" ca="1" si="63"/>
        <v>0.28668611821376283</v>
      </c>
      <c r="T200" s="9">
        <f t="shared" ca="1" si="63"/>
        <v>0.28381925703162525</v>
      </c>
      <c r="U200" s="9">
        <f t="shared" ca="1" si="63"/>
        <v>0.28098106446130899</v>
      </c>
      <c r="V200" s="9">
        <f t="shared" ca="1" si="63"/>
        <v>0.27817125381669594</v>
      </c>
      <c r="W200" s="9">
        <f t="shared" ca="1" si="63"/>
        <v>0.27538954127852899</v>
      </c>
      <c r="X200" s="9">
        <f t="shared" ca="1" si="63"/>
        <v>0.27263564586574374</v>
      </c>
      <c r="Y200" s="9">
        <f t="shared" ca="1" si="63"/>
        <v>0.26990928940708625</v>
      </c>
      <c r="Z200" s="9">
        <f t="shared" ca="1" si="63"/>
        <v>0.26721019651301542</v>
      </c>
      <c r="AA200" s="9">
        <f t="shared" ca="1" si="63"/>
        <v>0.26453809454788524</v>
      </c>
      <c r="AB200" s="9">
        <f t="shared" ca="1" si="63"/>
        <v>0.2618927136024064</v>
      </c>
      <c r="AC200" s="9">
        <f t="shared" ca="1" si="63"/>
        <v>0.25927378646638233</v>
      </c>
      <c r="AD200" s="9">
        <f t="shared" ca="1" si="63"/>
        <v>0.25668104860171853</v>
      </c>
      <c r="AE200" s="9">
        <f t="shared" ca="1" si="63"/>
        <v>0.25411423811570133</v>
      </c>
      <c r="AF200" s="9">
        <f t="shared" ca="1" si="63"/>
        <v>0.25157309573454434</v>
      </c>
      <c r="AG200" s="9">
        <f t="shared" ca="1" si="63"/>
        <v>0.24905736477719889</v>
      </c>
      <c r="AH200" s="9">
        <f t="shared" ca="1" si="63"/>
        <v>0.24656679112942689</v>
      </c>
      <c r="AI200" s="9">
        <f t="shared" ca="1" si="63"/>
        <v>0.24410112321813263</v>
      </c>
      <c r="AJ200" s="9">
        <f t="shared" ca="1" si="63"/>
        <v>0.24166011198595128</v>
      </c>
      <c r="AK200" s="9">
        <f t="shared" ca="1" si="63"/>
        <v>0.23924351086609177</v>
      </c>
      <c r="AL200" s="9">
        <f t="shared" ca="1" si="63"/>
        <v>0.23685107575743086</v>
      </c>
      <c r="AM200" s="9">
        <f t="shared" ca="1" si="63"/>
        <v>0.23448256499985656</v>
      </c>
      <c r="AN200" s="9">
        <f t="shared" ca="1" si="63"/>
        <v>0.23213773934985799</v>
      </c>
      <c r="AO200" s="9">
        <f t="shared" ca="1" si="63"/>
        <v>0.22981636195635938</v>
      </c>
      <c r="AP200" s="9">
        <f ca="1">AP148/$D148</f>
        <v>0.22751819833679579</v>
      </c>
      <c r="AQ200" s="9">
        <f t="shared" ca="1" si="63"/>
        <v>0.22524301635342781</v>
      </c>
      <c r="AR200" s="9">
        <f t="shared" ca="1" si="63"/>
        <v>0.22299058618989351</v>
      </c>
      <c r="AS200" s="9">
        <f t="shared" ca="1" si="63"/>
        <v>0.22076068032799459</v>
      </c>
      <c r="AT200" s="9">
        <f t="shared" ca="1" si="63"/>
        <v>0.21855307352471465</v>
      </c>
      <c r="AU200" s="9">
        <f t="shared" ca="1" si="63"/>
        <v>0.21636754278946752</v>
      </c>
      <c r="AV200" s="9">
        <f t="shared" ca="1" si="63"/>
        <v>0.21420386736157285</v>
      </c>
      <c r="AW200" s="9">
        <f t="shared" ca="1" si="63"/>
        <v>0</v>
      </c>
      <c r="AX200" s="9">
        <f t="shared" ca="1" si="63"/>
        <v>0</v>
      </c>
      <c r="AY200" s="9">
        <f t="shared" ca="1" si="63"/>
        <v>0</v>
      </c>
    </row>
    <row r="201" spans="1:51" hidden="1" outlineLevel="1" x14ac:dyDescent="0.5">
      <c r="A201" s="73">
        <f t="shared" si="58"/>
        <v>2016</v>
      </c>
      <c r="B201" s="73" t="str">
        <f t="shared" si="59"/>
        <v>2016 H1</v>
      </c>
      <c r="C201" s="8">
        <v>42521</v>
      </c>
      <c r="D201" s="9">
        <f t="shared" ref="D201:AY201" ca="1" si="64">D149/$D149</f>
        <v>1</v>
      </c>
      <c r="E201" s="9">
        <f t="shared" ca="1" si="64"/>
        <v>0.99</v>
      </c>
      <c r="F201" s="9">
        <f t="shared" ca="1" si="64"/>
        <v>0.98009999999999997</v>
      </c>
      <c r="G201" s="9">
        <f t="shared" ca="1" si="64"/>
        <v>0.97029900000000002</v>
      </c>
      <c r="H201" s="9">
        <f t="shared" ca="1" si="64"/>
        <v>0.64039734000000004</v>
      </c>
      <c r="I201" s="9">
        <f t="shared" ca="1" si="64"/>
        <v>0.63399336659999994</v>
      </c>
      <c r="J201" s="9">
        <f t="shared" ca="1" si="64"/>
        <v>0.627653432934</v>
      </c>
      <c r="K201" s="9">
        <f t="shared" ca="1" si="64"/>
        <v>0.62137689860465994</v>
      </c>
      <c r="L201" s="9">
        <f t="shared" ca="1" si="64"/>
        <v>0.30758156480930671</v>
      </c>
      <c r="M201" s="9">
        <f t="shared" ca="1" si="64"/>
        <v>0.30450574916121365</v>
      </c>
      <c r="N201" s="9">
        <f t="shared" ca="1" si="64"/>
        <v>0.30146069166960149</v>
      </c>
      <c r="O201" s="9">
        <f t="shared" ca="1" si="64"/>
        <v>0.29844608475290546</v>
      </c>
      <c r="P201" s="9">
        <f t="shared" ca="1" si="64"/>
        <v>0.29546162390537645</v>
      </c>
      <c r="Q201" s="9">
        <f t="shared" ca="1" si="64"/>
        <v>0.29250700766632265</v>
      </c>
      <c r="R201" s="9">
        <f t="shared" ca="1" si="64"/>
        <v>0.28958193758965944</v>
      </c>
      <c r="S201" s="9">
        <f t="shared" ca="1" si="64"/>
        <v>0.28668611821376283</v>
      </c>
      <c r="T201" s="9">
        <f t="shared" ca="1" si="64"/>
        <v>0.28381925703162525</v>
      </c>
      <c r="U201" s="9">
        <f t="shared" ca="1" si="64"/>
        <v>0.28098106446130899</v>
      </c>
      <c r="V201" s="9">
        <f t="shared" ca="1" si="64"/>
        <v>0.27817125381669594</v>
      </c>
      <c r="W201" s="9">
        <f t="shared" ca="1" si="64"/>
        <v>0.27538954127852899</v>
      </c>
      <c r="X201" s="9">
        <f t="shared" ca="1" si="64"/>
        <v>0.27263564586574374</v>
      </c>
      <c r="Y201" s="9">
        <f t="shared" ca="1" si="64"/>
        <v>0.26990928940708625</v>
      </c>
      <c r="Z201" s="9">
        <f t="shared" ca="1" si="64"/>
        <v>0.26721019651301542</v>
      </c>
      <c r="AA201" s="9">
        <f t="shared" ca="1" si="64"/>
        <v>0.26453809454788524</v>
      </c>
      <c r="AB201" s="9">
        <f t="shared" ca="1" si="64"/>
        <v>0.2618927136024064</v>
      </c>
      <c r="AC201" s="9">
        <f t="shared" ca="1" si="64"/>
        <v>0.25927378646638233</v>
      </c>
      <c r="AD201" s="9">
        <f t="shared" ca="1" si="64"/>
        <v>0.25668104860171853</v>
      </c>
      <c r="AE201" s="9">
        <f t="shared" ca="1" si="64"/>
        <v>0.25411423811570133</v>
      </c>
      <c r="AF201" s="9">
        <f t="shared" ca="1" si="64"/>
        <v>0.25157309573454434</v>
      </c>
      <c r="AG201" s="9">
        <f t="shared" ca="1" si="64"/>
        <v>0.24905736477719889</v>
      </c>
      <c r="AH201" s="9">
        <f t="shared" ca="1" si="64"/>
        <v>0.24656679112942689</v>
      </c>
      <c r="AI201" s="9">
        <f t="shared" ca="1" si="64"/>
        <v>0.24410112321813263</v>
      </c>
      <c r="AJ201" s="9">
        <f t="shared" ca="1" si="64"/>
        <v>0.24166011198595128</v>
      </c>
      <c r="AK201" s="9">
        <f t="shared" ca="1" si="64"/>
        <v>0.23924351086609177</v>
      </c>
      <c r="AL201" s="9">
        <f t="shared" ca="1" si="64"/>
        <v>0.23685107575743086</v>
      </c>
      <c r="AM201" s="9">
        <f t="shared" ca="1" si="64"/>
        <v>0.23448256499985656</v>
      </c>
      <c r="AN201" s="9">
        <f t="shared" ca="1" si="64"/>
        <v>0.23213773934985799</v>
      </c>
      <c r="AO201" s="9">
        <f t="shared" ca="1" si="64"/>
        <v>0.22981636195635938</v>
      </c>
      <c r="AP201" s="9">
        <f t="shared" ca="1" si="64"/>
        <v>0.22751819833679579</v>
      </c>
      <c r="AQ201" s="9">
        <f t="shared" ca="1" si="64"/>
        <v>0.22524301635342781</v>
      </c>
      <c r="AR201" s="9">
        <f t="shared" ca="1" si="64"/>
        <v>0.22299058618989351</v>
      </c>
      <c r="AS201" s="9">
        <f t="shared" ca="1" si="64"/>
        <v>0.22076068032799459</v>
      </c>
      <c r="AT201" s="9">
        <f t="shared" ca="1" si="64"/>
        <v>0.21855307352471465</v>
      </c>
      <c r="AU201" s="9">
        <f t="shared" ca="1" si="64"/>
        <v>0.21636754278946752</v>
      </c>
      <c r="AV201" s="9">
        <f t="shared" ca="1" si="64"/>
        <v>0</v>
      </c>
      <c r="AW201" s="9">
        <f t="shared" ca="1" si="64"/>
        <v>0</v>
      </c>
      <c r="AX201" s="9">
        <f t="shared" ca="1" si="64"/>
        <v>0</v>
      </c>
      <c r="AY201" s="9">
        <f t="shared" ca="1" si="64"/>
        <v>0</v>
      </c>
    </row>
    <row r="202" spans="1:51" hidden="1" outlineLevel="1" x14ac:dyDescent="0.5">
      <c r="A202" s="73">
        <f t="shared" si="58"/>
        <v>2016</v>
      </c>
      <c r="B202" s="73" t="str">
        <f t="shared" si="59"/>
        <v>2016 H1</v>
      </c>
      <c r="C202" s="8">
        <v>42551</v>
      </c>
      <c r="D202" s="9">
        <f t="shared" ref="D202:AY202" ca="1" si="65">D150/$D150</f>
        <v>1</v>
      </c>
      <c r="E202" s="9">
        <f t="shared" ca="1" si="65"/>
        <v>0.99</v>
      </c>
      <c r="F202" s="9">
        <f t="shared" ca="1" si="65"/>
        <v>0.98009999999999997</v>
      </c>
      <c r="G202" s="9">
        <f t="shared" ca="1" si="65"/>
        <v>0.97029900000000002</v>
      </c>
      <c r="H202" s="9">
        <f t="shared" ca="1" si="65"/>
        <v>0.64039734000000004</v>
      </c>
      <c r="I202" s="9">
        <f t="shared" ca="1" si="65"/>
        <v>0.63399336659999994</v>
      </c>
      <c r="J202" s="9">
        <f t="shared" ca="1" si="65"/>
        <v>0.627653432934</v>
      </c>
      <c r="K202" s="9">
        <f t="shared" ca="1" si="65"/>
        <v>0.62137689860465994</v>
      </c>
      <c r="L202" s="9">
        <f t="shared" ca="1" si="65"/>
        <v>0.30758156480930671</v>
      </c>
      <c r="M202" s="9">
        <f t="shared" ca="1" si="65"/>
        <v>0.30450574916121365</v>
      </c>
      <c r="N202" s="9">
        <f t="shared" ca="1" si="65"/>
        <v>0.30146069166960149</v>
      </c>
      <c r="O202" s="9">
        <f t="shared" ca="1" si="65"/>
        <v>0.29844608475290546</v>
      </c>
      <c r="P202" s="9">
        <f t="shared" ca="1" si="65"/>
        <v>0.29546162390537645</v>
      </c>
      <c r="Q202" s="9">
        <f t="shared" ca="1" si="65"/>
        <v>0.29250700766632265</v>
      </c>
      <c r="R202" s="9">
        <f t="shared" ca="1" si="65"/>
        <v>0.28958193758965944</v>
      </c>
      <c r="S202" s="9">
        <f t="shared" ca="1" si="65"/>
        <v>0.28668611821376283</v>
      </c>
      <c r="T202" s="9">
        <f t="shared" ca="1" si="65"/>
        <v>0.28381925703162525</v>
      </c>
      <c r="U202" s="9">
        <f t="shared" ca="1" si="65"/>
        <v>0.28098106446130899</v>
      </c>
      <c r="V202" s="9">
        <f t="shared" ca="1" si="65"/>
        <v>0.27817125381669594</v>
      </c>
      <c r="W202" s="9">
        <f t="shared" ca="1" si="65"/>
        <v>0.27538954127852899</v>
      </c>
      <c r="X202" s="9">
        <f t="shared" ca="1" si="65"/>
        <v>0.27263564586574374</v>
      </c>
      <c r="Y202" s="9">
        <f t="shared" ca="1" si="65"/>
        <v>0.26990928940708625</v>
      </c>
      <c r="Z202" s="9">
        <f t="shared" ca="1" si="65"/>
        <v>0.26721019651301542</v>
      </c>
      <c r="AA202" s="9">
        <f t="shared" ca="1" si="65"/>
        <v>0.26453809454788524</v>
      </c>
      <c r="AB202" s="9">
        <f t="shared" ca="1" si="65"/>
        <v>0.2618927136024064</v>
      </c>
      <c r="AC202" s="9">
        <f t="shared" ca="1" si="65"/>
        <v>0.25927378646638233</v>
      </c>
      <c r="AD202" s="9">
        <f t="shared" ca="1" si="65"/>
        <v>0.25668104860171853</v>
      </c>
      <c r="AE202" s="9">
        <f t="shared" ca="1" si="65"/>
        <v>0.25411423811570133</v>
      </c>
      <c r="AF202" s="9">
        <f t="shared" ca="1" si="65"/>
        <v>0.25157309573454434</v>
      </c>
      <c r="AG202" s="9">
        <f t="shared" ca="1" si="65"/>
        <v>0.24905736477719889</v>
      </c>
      <c r="AH202" s="9">
        <f t="shared" ca="1" si="65"/>
        <v>0.24656679112942689</v>
      </c>
      <c r="AI202" s="9">
        <f t="shared" ca="1" si="65"/>
        <v>0.24410112321813263</v>
      </c>
      <c r="AJ202" s="9">
        <f t="shared" ca="1" si="65"/>
        <v>0.24166011198595128</v>
      </c>
      <c r="AK202" s="9">
        <f t="shared" ca="1" si="65"/>
        <v>0.23924351086609177</v>
      </c>
      <c r="AL202" s="9">
        <f t="shared" ca="1" si="65"/>
        <v>0.23685107575743086</v>
      </c>
      <c r="AM202" s="9">
        <f t="shared" ca="1" si="65"/>
        <v>0.23448256499985656</v>
      </c>
      <c r="AN202" s="9">
        <f t="shared" ca="1" si="65"/>
        <v>0.23213773934985799</v>
      </c>
      <c r="AO202" s="9">
        <f t="shared" ca="1" si="65"/>
        <v>0.22981636195635938</v>
      </c>
      <c r="AP202" s="9">
        <f t="shared" ca="1" si="65"/>
        <v>0.22751819833679579</v>
      </c>
      <c r="AQ202" s="9">
        <f t="shared" ca="1" si="65"/>
        <v>0.22524301635342781</v>
      </c>
      <c r="AR202" s="9">
        <f t="shared" ca="1" si="65"/>
        <v>0.22299058618989351</v>
      </c>
      <c r="AS202" s="9">
        <f t="shared" ca="1" si="65"/>
        <v>0.22076068032799459</v>
      </c>
      <c r="AT202" s="9">
        <f t="shared" ca="1" si="65"/>
        <v>0.21855307352471465</v>
      </c>
      <c r="AU202" s="9">
        <f t="shared" ca="1" si="65"/>
        <v>0</v>
      </c>
      <c r="AV202" s="9">
        <f t="shared" ca="1" si="65"/>
        <v>0</v>
      </c>
      <c r="AW202" s="9">
        <f t="shared" ca="1" si="65"/>
        <v>0</v>
      </c>
      <c r="AX202" s="9">
        <f t="shared" ca="1" si="65"/>
        <v>0</v>
      </c>
      <c r="AY202" s="9">
        <f t="shared" ca="1" si="65"/>
        <v>0</v>
      </c>
    </row>
    <row r="203" spans="1:51" hidden="1" outlineLevel="1" x14ac:dyDescent="0.5">
      <c r="A203" s="73">
        <f t="shared" si="58"/>
        <v>2016</v>
      </c>
      <c r="B203" s="73" t="str">
        <f t="shared" ref="B203:B208" si="66">A203&amp;" H2"</f>
        <v>2016 H2</v>
      </c>
      <c r="C203" s="8">
        <v>42582</v>
      </c>
      <c r="D203" s="9">
        <f t="shared" ref="D203:AY203" ca="1" si="67">D151/$D151</f>
        <v>1</v>
      </c>
      <c r="E203" s="9">
        <f t="shared" ca="1" si="67"/>
        <v>0.99</v>
      </c>
      <c r="F203" s="9">
        <f t="shared" ca="1" si="67"/>
        <v>0.98009999999999997</v>
      </c>
      <c r="G203" s="9">
        <f t="shared" ca="1" si="67"/>
        <v>0.97029900000000002</v>
      </c>
      <c r="H203" s="9">
        <f t="shared" ca="1" si="67"/>
        <v>0.64039734000000004</v>
      </c>
      <c r="I203" s="9">
        <f t="shared" ca="1" si="67"/>
        <v>0.63399336659999994</v>
      </c>
      <c r="J203" s="9">
        <f t="shared" ca="1" si="67"/>
        <v>0.627653432934</v>
      </c>
      <c r="K203" s="9">
        <f t="shared" ca="1" si="67"/>
        <v>0.62137689860465994</v>
      </c>
      <c r="L203" s="9">
        <f t="shared" ca="1" si="67"/>
        <v>0.30758156480930671</v>
      </c>
      <c r="M203" s="9">
        <f t="shared" ca="1" si="67"/>
        <v>0.30450574916121365</v>
      </c>
      <c r="N203" s="9">
        <f t="shared" ca="1" si="67"/>
        <v>0.30146069166960149</v>
      </c>
      <c r="O203" s="9">
        <f t="shared" ca="1" si="67"/>
        <v>0.29844608475290546</v>
      </c>
      <c r="P203" s="9">
        <f t="shared" ca="1" si="67"/>
        <v>0.29546162390537645</v>
      </c>
      <c r="Q203" s="9">
        <f t="shared" ca="1" si="67"/>
        <v>0.29250700766632265</v>
      </c>
      <c r="R203" s="9">
        <f t="shared" ca="1" si="67"/>
        <v>0.28958193758965944</v>
      </c>
      <c r="S203" s="9">
        <f t="shared" ca="1" si="67"/>
        <v>0.28668611821376283</v>
      </c>
      <c r="T203" s="9">
        <f t="shared" ca="1" si="67"/>
        <v>0.28381925703162525</v>
      </c>
      <c r="U203" s="9">
        <f t="shared" ca="1" si="67"/>
        <v>0.28098106446130899</v>
      </c>
      <c r="V203" s="9">
        <f t="shared" ca="1" si="67"/>
        <v>0.27817125381669594</v>
      </c>
      <c r="W203" s="9">
        <f t="shared" ca="1" si="67"/>
        <v>0.27538954127852899</v>
      </c>
      <c r="X203" s="9">
        <f t="shared" ca="1" si="67"/>
        <v>0.27263564586574374</v>
      </c>
      <c r="Y203" s="9">
        <f t="shared" ca="1" si="67"/>
        <v>0.26990928940708625</v>
      </c>
      <c r="Z203" s="9">
        <f t="shared" ca="1" si="67"/>
        <v>0.26721019651301542</v>
      </c>
      <c r="AA203" s="9">
        <f t="shared" ca="1" si="67"/>
        <v>0.26453809454788524</v>
      </c>
      <c r="AB203" s="9">
        <f t="shared" ca="1" si="67"/>
        <v>0.2618927136024064</v>
      </c>
      <c r="AC203" s="9">
        <f t="shared" ca="1" si="67"/>
        <v>0.25927378646638233</v>
      </c>
      <c r="AD203" s="9">
        <f t="shared" ca="1" si="67"/>
        <v>0.25668104860171853</v>
      </c>
      <c r="AE203" s="9">
        <f t="shared" ca="1" si="67"/>
        <v>0.25411423811570133</v>
      </c>
      <c r="AF203" s="9">
        <f t="shared" ca="1" si="67"/>
        <v>0.25157309573454434</v>
      </c>
      <c r="AG203" s="9">
        <f t="shared" ca="1" si="67"/>
        <v>0.24905736477719889</v>
      </c>
      <c r="AH203" s="9">
        <f t="shared" ca="1" si="67"/>
        <v>0.24656679112942689</v>
      </c>
      <c r="AI203" s="9">
        <f t="shared" ca="1" si="67"/>
        <v>0.24410112321813263</v>
      </c>
      <c r="AJ203" s="9">
        <f t="shared" ca="1" si="67"/>
        <v>0.24166011198595128</v>
      </c>
      <c r="AK203" s="9">
        <f t="shared" ca="1" si="67"/>
        <v>0.23924351086609177</v>
      </c>
      <c r="AL203" s="9">
        <f t="shared" ca="1" si="67"/>
        <v>0.23685107575743086</v>
      </c>
      <c r="AM203" s="9">
        <f t="shared" ca="1" si="67"/>
        <v>0.23448256499985656</v>
      </c>
      <c r="AN203" s="9">
        <f t="shared" ca="1" si="67"/>
        <v>0.23213773934985799</v>
      </c>
      <c r="AO203" s="9">
        <f t="shared" ca="1" si="67"/>
        <v>0.22981636195635938</v>
      </c>
      <c r="AP203" s="9">
        <f ca="1">AP151/$D151</f>
        <v>0.22751819833679579</v>
      </c>
      <c r="AQ203" s="9">
        <f t="shared" ca="1" si="67"/>
        <v>0.22524301635342781</v>
      </c>
      <c r="AR203" s="9">
        <f t="shared" ca="1" si="67"/>
        <v>0.22299058618989351</v>
      </c>
      <c r="AS203" s="9">
        <f t="shared" ca="1" si="67"/>
        <v>0.22076068032799459</v>
      </c>
      <c r="AT203" s="9">
        <f t="shared" ca="1" si="67"/>
        <v>0</v>
      </c>
      <c r="AU203" s="9">
        <f t="shared" ca="1" si="67"/>
        <v>0</v>
      </c>
      <c r="AV203" s="9">
        <f t="shared" ca="1" si="67"/>
        <v>0</v>
      </c>
      <c r="AW203" s="9">
        <f t="shared" ca="1" si="67"/>
        <v>0</v>
      </c>
      <c r="AX203" s="9">
        <f t="shared" ca="1" si="67"/>
        <v>0</v>
      </c>
      <c r="AY203" s="9">
        <f t="shared" ca="1" si="67"/>
        <v>0</v>
      </c>
    </row>
    <row r="204" spans="1:51" hidden="1" outlineLevel="1" x14ac:dyDescent="0.5">
      <c r="A204" s="73">
        <f t="shared" si="58"/>
        <v>2016</v>
      </c>
      <c r="B204" s="73" t="str">
        <f t="shared" si="66"/>
        <v>2016 H2</v>
      </c>
      <c r="C204" s="8">
        <v>42613</v>
      </c>
      <c r="D204" s="9">
        <f t="shared" ref="D204:AY204" ca="1" si="68">D152/$D152</f>
        <v>1</v>
      </c>
      <c r="E204" s="9">
        <f t="shared" ca="1" si="68"/>
        <v>1.01</v>
      </c>
      <c r="F204" s="9">
        <f t="shared" ca="1" si="68"/>
        <v>1.0201</v>
      </c>
      <c r="G204" s="9">
        <f t="shared" ca="1" si="68"/>
        <v>1.0303010000000001</v>
      </c>
      <c r="H204" s="9">
        <f t="shared" ca="1" si="68"/>
        <v>0.69373600666666668</v>
      </c>
      <c r="I204" s="9">
        <f t="shared" ca="1" si="68"/>
        <v>0.70067336673333336</v>
      </c>
      <c r="J204" s="9">
        <f t="shared" ca="1" si="68"/>
        <v>0.70768010040066676</v>
      </c>
      <c r="K204" s="9">
        <f t="shared" ca="1" si="68"/>
        <v>0.71475690140467341</v>
      </c>
      <c r="L204" s="9">
        <f t="shared" ca="1" si="68"/>
        <v>0.36095223520936004</v>
      </c>
      <c r="M204" s="9">
        <f t="shared" ca="1" si="68"/>
        <v>0.36456175756145365</v>
      </c>
      <c r="N204" s="9">
        <f t="shared" ca="1" si="68"/>
        <v>0.36820737513706819</v>
      </c>
      <c r="O204" s="9">
        <f t="shared" ca="1" si="68"/>
        <v>0.37188944888843889</v>
      </c>
      <c r="P204" s="9">
        <f t="shared" ca="1" si="68"/>
        <v>0.37560834337732324</v>
      </c>
      <c r="Q204" s="9">
        <f t="shared" ca="1" si="68"/>
        <v>0.3793644268110965</v>
      </c>
      <c r="R204" s="9">
        <f t="shared" ca="1" si="68"/>
        <v>0.38315807107920752</v>
      </c>
      <c r="S204" s="9">
        <f t="shared" ca="1" si="68"/>
        <v>0.38698965178999956</v>
      </c>
      <c r="T204" s="9">
        <f t="shared" ca="1" si="68"/>
        <v>0.39085954830789954</v>
      </c>
      <c r="U204" s="9">
        <f t="shared" ca="1" si="68"/>
        <v>0.39476814379097852</v>
      </c>
      <c r="V204" s="9">
        <f t="shared" ca="1" si="68"/>
        <v>0.39871582522888832</v>
      </c>
      <c r="W204" s="9">
        <f t="shared" ca="1" si="68"/>
        <v>0.40270298348117722</v>
      </c>
      <c r="X204" s="9">
        <f t="shared" ca="1" si="68"/>
        <v>0.40673001331598896</v>
      </c>
      <c r="Y204" s="9">
        <f t="shared" ca="1" si="68"/>
        <v>0.41079731344914888</v>
      </c>
      <c r="Z204" s="9">
        <f t="shared" ca="1" si="68"/>
        <v>0.4149052865836404</v>
      </c>
      <c r="AA204" s="9">
        <f t="shared" ca="1" si="68"/>
        <v>0.41905433944947679</v>
      </c>
      <c r="AB204" s="9">
        <f t="shared" ca="1" si="68"/>
        <v>0.42324488284397155</v>
      </c>
      <c r="AC204" s="9">
        <f t="shared" ca="1" si="68"/>
        <v>0.42747733167241131</v>
      </c>
      <c r="AD204" s="9">
        <f t="shared" ca="1" si="68"/>
        <v>0.43175210498913541</v>
      </c>
      <c r="AE204" s="9">
        <f t="shared" ca="1" si="68"/>
        <v>0.43606962603902677</v>
      </c>
      <c r="AF204" s="9">
        <f t="shared" ca="1" si="68"/>
        <v>0.44043032229941698</v>
      </c>
      <c r="AG204" s="9">
        <f t="shared" ca="1" si="68"/>
        <v>0.44483462552241115</v>
      </c>
      <c r="AH204" s="9">
        <f t="shared" ca="1" si="68"/>
        <v>0.44928297177763526</v>
      </c>
      <c r="AI204" s="9">
        <f t="shared" ca="1" si="68"/>
        <v>0.45377580149541163</v>
      </c>
      <c r="AJ204" s="9">
        <f t="shared" ca="1" si="68"/>
        <v>0.45831355951036573</v>
      </c>
      <c r="AK204" s="9">
        <f t="shared" ca="1" si="68"/>
        <v>0.46289669510546944</v>
      </c>
      <c r="AL204" s="9">
        <f t="shared" ca="1" si="68"/>
        <v>0.46752566205652418</v>
      </c>
      <c r="AM204" s="9">
        <f t="shared" ca="1" si="68"/>
        <v>0.47220091867708941</v>
      </c>
      <c r="AN204" s="9">
        <f t="shared" ca="1" si="68"/>
        <v>0.47692292786386031</v>
      </c>
      <c r="AO204" s="9">
        <f t="shared" ca="1" si="68"/>
        <v>0.48169215714249897</v>
      </c>
      <c r="AP204" s="9">
        <f t="shared" ca="1" si="68"/>
        <v>0.4865090787139239</v>
      </c>
      <c r="AQ204" s="9">
        <f t="shared" ca="1" si="68"/>
        <v>0.49137416950106316</v>
      </c>
      <c r="AR204" s="9">
        <f t="shared" ca="1" si="68"/>
        <v>0.49628791119607374</v>
      </c>
      <c r="AS204" s="9">
        <f t="shared" ca="1" si="68"/>
        <v>0</v>
      </c>
      <c r="AT204" s="9">
        <f t="shared" ca="1" si="68"/>
        <v>0</v>
      </c>
      <c r="AU204" s="9">
        <f t="shared" ca="1" si="68"/>
        <v>0</v>
      </c>
      <c r="AV204" s="9">
        <f t="shared" ca="1" si="68"/>
        <v>0</v>
      </c>
      <c r="AW204" s="9">
        <f t="shared" ca="1" si="68"/>
        <v>0</v>
      </c>
      <c r="AX204" s="9">
        <f t="shared" ca="1" si="68"/>
        <v>0</v>
      </c>
      <c r="AY204" s="9">
        <f t="shared" ca="1" si="68"/>
        <v>0</v>
      </c>
    </row>
    <row r="205" spans="1:51" hidden="1" outlineLevel="1" x14ac:dyDescent="0.5">
      <c r="A205" s="73">
        <f t="shared" si="58"/>
        <v>2016</v>
      </c>
      <c r="B205" s="73" t="str">
        <f t="shared" si="66"/>
        <v>2016 H2</v>
      </c>
      <c r="C205" s="8">
        <v>42643</v>
      </c>
      <c r="D205" s="9">
        <f t="shared" ref="D205:AY205" ca="1" si="69">D153/$D153</f>
        <v>1</v>
      </c>
      <c r="E205" s="9">
        <f t="shared" ca="1" si="69"/>
        <v>1</v>
      </c>
      <c r="F205" s="9">
        <f t="shared" ca="1" si="69"/>
        <v>1</v>
      </c>
      <c r="G205" s="9">
        <f t="shared" ca="1" si="69"/>
        <v>1</v>
      </c>
      <c r="H205" s="9">
        <f t="shared" ca="1" si="69"/>
        <v>0.66666666666666674</v>
      </c>
      <c r="I205" s="9">
        <f t="shared" ca="1" si="69"/>
        <v>0.66666666666666674</v>
      </c>
      <c r="J205" s="9">
        <f t="shared" ca="1" si="69"/>
        <v>0.66666666666666674</v>
      </c>
      <c r="K205" s="9">
        <f t="shared" ca="1" si="69"/>
        <v>0.66666666666666674</v>
      </c>
      <c r="L205" s="9">
        <f t="shared" ca="1" si="69"/>
        <v>0.33333333333333337</v>
      </c>
      <c r="M205" s="9">
        <f t="shared" ca="1" si="69"/>
        <v>0.33333333333333337</v>
      </c>
      <c r="N205" s="9">
        <f t="shared" ca="1" si="69"/>
        <v>0.33333333333333337</v>
      </c>
      <c r="O205" s="9">
        <f t="shared" ca="1" si="69"/>
        <v>0.33333333333333337</v>
      </c>
      <c r="P205" s="9">
        <f t="shared" ca="1" si="69"/>
        <v>0.33333333333333337</v>
      </c>
      <c r="Q205" s="9">
        <f t="shared" ca="1" si="69"/>
        <v>0.33333333333333337</v>
      </c>
      <c r="R205" s="9">
        <f t="shared" ca="1" si="69"/>
        <v>0.33333333333333337</v>
      </c>
      <c r="S205" s="9">
        <f t="shared" ca="1" si="69"/>
        <v>0.33333333333333337</v>
      </c>
      <c r="T205" s="9">
        <f t="shared" ca="1" si="69"/>
        <v>0.33333333333333337</v>
      </c>
      <c r="U205" s="9">
        <f t="shared" ca="1" si="69"/>
        <v>0.33333333333333337</v>
      </c>
      <c r="V205" s="9">
        <f t="shared" ca="1" si="69"/>
        <v>0.33333333333333337</v>
      </c>
      <c r="W205" s="9">
        <f t="shared" ca="1" si="69"/>
        <v>0.33333333333333337</v>
      </c>
      <c r="X205" s="9">
        <f t="shared" ca="1" si="69"/>
        <v>0.33333333333333337</v>
      </c>
      <c r="Y205" s="9">
        <f t="shared" ca="1" si="69"/>
        <v>0.33333333333333337</v>
      </c>
      <c r="Z205" s="9">
        <f t="shared" ca="1" si="69"/>
        <v>0.33333333333333337</v>
      </c>
      <c r="AA205" s="9">
        <f t="shared" ca="1" si="69"/>
        <v>0.33333333333333337</v>
      </c>
      <c r="AB205" s="9">
        <f t="shared" ca="1" si="69"/>
        <v>0.33333333333333337</v>
      </c>
      <c r="AC205" s="9">
        <f t="shared" ca="1" si="69"/>
        <v>0.33333333333333337</v>
      </c>
      <c r="AD205" s="9">
        <f t="shared" ca="1" si="69"/>
        <v>0.33333333333333337</v>
      </c>
      <c r="AE205" s="9">
        <f t="shared" ca="1" si="69"/>
        <v>0.33333333333333337</v>
      </c>
      <c r="AF205" s="9">
        <f t="shared" ca="1" si="69"/>
        <v>0.33333333333333337</v>
      </c>
      <c r="AG205" s="9">
        <f t="shared" ca="1" si="69"/>
        <v>0.33333333333333337</v>
      </c>
      <c r="AH205" s="9">
        <f t="shared" ca="1" si="69"/>
        <v>0.33333333333333337</v>
      </c>
      <c r="AI205" s="9">
        <f t="shared" ca="1" si="69"/>
        <v>0.33333333333333337</v>
      </c>
      <c r="AJ205" s="9">
        <f t="shared" ca="1" si="69"/>
        <v>0.33333333333333337</v>
      </c>
      <c r="AK205" s="9">
        <f t="shared" ca="1" si="69"/>
        <v>0.33333333333333337</v>
      </c>
      <c r="AL205" s="9">
        <f t="shared" ca="1" si="69"/>
        <v>0.33333333333333337</v>
      </c>
      <c r="AM205" s="9">
        <f t="shared" ca="1" si="69"/>
        <v>0.33333333333333337</v>
      </c>
      <c r="AN205" s="9">
        <f t="shared" ca="1" si="69"/>
        <v>0.33333333333333337</v>
      </c>
      <c r="AO205" s="9">
        <f t="shared" ca="1" si="69"/>
        <v>0.33333333333333337</v>
      </c>
      <c r="AP205" s="9">
        <f t="shared" ca="1" si="69"/>
        <v>0.33333333333333337</v>
      </c>
      <c r="AQ205" s="9">
        <f t="shared" ca="1" si="69"/>
        <v>0.33333333333333337</v>
      </c>
      <c r="AR205" s="9">
        <f t="shared" ca="1" si="69"/>
        <v>0</v>
      </c>
      <c r="AS205" s="9">
        <f t="shared" ca="1" si="69"/>
        <v>0</v>
      </c>
      <c r="AT205" s="9">
        <f t="shared" ca="1" si="69"/>
        <v>0</v>
      </c>
      <c r="AU205" s="9">
        <f t="shared" ca="1" si="69"/>
        <v>0</v>
      </c>
      <c r="AV205" s="9">
        <f t="shared" ca="1" si="69"/>
        <v>0</v>
      </c>
      <c r="AW205" s="9">
        <f t="shared" ca="1" si="69"/>
        <v>0</v>
      </c>
      <c r="AX205" s="9">
        <f t="shared" ca="1" si="69"/>
        <v>0</v>
      </c>
      <c r="AY205" s="9">
        <f t="shared" ca="1" si="69"/>
        <v>0</v>
      </c>
    </row>
    <row r="206" spans="1:51" hidden="1" outlineLevel="1" x14ac:dyDescent="0.5">
      <c r="A206" s="73">
        <f t="shared" si="58"/>
        <v>2016</v>
      </c>
      <c r="B206" s="73" t="str">
        <f t="shared" si="66"/>
        <v>2016 H2</v>
      </c>
      <c r="C206" s="8">
        <v>42674</v>
      </c>
      <c r="D206" s="9">
        <f t="shared" ref="D206:AY206" ca="1" si="70">D154/$D154</f>
        <v>1</v>
      </c>
      <c r="E206" s="9">
        <f t="shared" ca="1" si="70"/>
        <v>1.01</v>
      </c>
      <c r="F206" s="9">
        <f t="shared" ca="1" si="70"/>
        <v>1.0201</v>
      </c>
      <c r="G206" s="9">
        <f t="shared" ca="1" si="70"/>
        <v>1.0303010000000001</v>
      </c>
      <c r="H206" s="9">
        <f t="shared" ca="1" si="70"/>
        <v>0.69373600666666668</v>
      </c>
      <c r="I206" s="9">
        <f t="shared" ca="1" si="70"/>
        <v>0.70067336673333336</v>
      </c>
      <c r="J206" s="9">
        <f t="shared" ca="1" si="70"/>
        <v>0.70768010040066676</v>
      </c>
      <c r="K206" s="9">
        <f t="shared" ca="1" si="70"/>
        <v>0.71475690140467341</v>
      </c>
      <c r="L206" s="9">
        <f t="shared" ca="1" si="70"/>
        <v>0.36095223520936004</v>
      </c>
      <c r="M206" s="9">
        <f t="shared" ca="1" si="70"/>
        <v>0.36456175756145365</v>
      </c>
      <c r="N206" s="9">
        <f t="shared" ca="1" si="70"/>
        <v>0.36820737513706819</v>
      </c>
      <c r="O206" s="9">
        <f t="shared" ca="1" si="70"/>
        <v>0.37188944888843889</v>
      </c>
      <c r="P206" s="9">
        <f t="shared" ca="1" si="70"/>
        <v>0.37560834337732324</v>
      </c>
      <c r="Q206" s="9">
        <f t="shared" ca="1" si="70"/>
        <v>0.3793644268110965</v>
      </c>
      <c r="R206" s="9">
        <f t="shared" ca="1" si="70"/>
        <v>0.38315807107920752</v>
      </c>
      <c r="S206" s="9">
        <f t="shared" ca="1" si="70"/>
        <v>0.38698965178999956</v>
      </c>
      <c r="T206" s="9">
        <f t="shared" ca="1" si="70"/>
        <v>0.39085954830789954</v>
      </c>
      <c r="U206" s="9">
        <f t="shared" ca="1" si="70"/>
        <v>0.39476814379097852</v>
      </c>
      <c r="V206" s="9">
        <f t="shared" ca="1" si="70"/>
        <v>0.39871582522888832</v>
      </c>
      <c r="W206" s="9">
        <f t="shared" ca="1" si="70"/>
        <v>0.40270298348117722</v>
      </c>
      <c r="X206" s="9">
        <f t="shared" ca="1" si="70"/>
        <v>0.40673001331598896</v>
      </c>
      <c r="Y206" s="9">
        <f t="shared" ca="1" si="70"/>
        <v>0.41079731344914888</v>
      </c>
      <c r="Z206" s="9">
        <f t="shared" ca="1" si="70"/>
        <v>0.4149052865836404</v>
      </c>
      <c r="AA206" s="9">
        <f t="shared" ca="1" si="70"/>
        <v>0.41905433944947679</v>
      </c>
      <c r="AB206" s="9">
        <f t="shared" ca="1" si="70"/>
        <v>0.42324488284397155</v>
      </c>
      <c r="AC206" s="9">
        <f t="shared" ca="1" si="70"/>
        <v>0.42747733167241131</v>
      </c>
      <c r="AD206" s="9">
        <f t="shared" ca="1" si="70"/>
        <v>0.43175210498913541</v>
      </c>
      <c r="AE206" s="9">
        <f t="shared" ca="1" si="70"/>
        <v>0.43606962603902677</v>
      </c>
      <c r="AF206" s="9">
        <f t="shared" ca="1" si="70"/>
        <v>0.44043032229941698</v>
      </c>
      <c r="AG206" s="9">
        <f t="shared" ca="1" si="70"/>
        <v>0.44483462552241115</v>
      </c>
      <c r="AH206" s="9">
        <f t="shared" ca="1" si="70"/>
        <v>0.44928297177763526</v>
      </c>
      <c r="AI206" s="9">
        <f t="shared" ca="1" si="70"/>
        <v>0.45377580149541163</v>
      </c>
      <c r="AJ206" s="9">
        <f t="shared" ca="1" si="70"/>
        <v>0.45831355951036573</v>
      </c>
      <c r="AK206" s="9">
        <f t="shared" ca="1" si="70"/>
        <v>0.46289669510546944</v>
      </c>
      <c r="AL206" s="9">
        <f t="shared" ca="1" si="70"/>
        <v>0.46752566205652418</v>
      </c>
      <c r="AM206" s="9">
        <f t="shared" ca="1" si="70"/>
        <v>0.47220091867708941</v>
      </c>
      <c r="AN206" s="9">
        <f t="shared" ca="1" si="70"/>
        <v>0.47692292786386031</v>
      </c>
      <c r="AO206" s="9">
        <f t="shared" ca="1" si="70"/>
        <v>0.48169215714249897</v>
      </c>
      <c r="AP206" s="9">
        <f t="shared" ca="1" si="70"/>
        <v>0.4865090787139239</v>
      </c>
      <c r="AQ206" s="9">
        <f t="shared" ca="1" si="70"/>
        <v>0</v>
      </c>
      <c r="AR206" s="9">
        <f t="shared" ca="1" si="70"/>
        <v>0</v>
      </c>
      <c r="AS206" s="9">
        <f t="shared" ca="1" si="70"/>
        <v>0</v>
      </c>
      <c r="AT206" s="9">
        <f t="shared" ca="1" si="70"/>
        <v>0</v>
      </c>
      <c r="AU206" s="9">
        <f t="shared" ca="1" si="70"/>
        <v>0</v>
      </c>
      <c r="AV206" s="9">
        <f t="shared" ca="1" si="70"/>
        <v>0</v>
      </c>
      <c r="AW206" s="9">
        <f t="shared" ca="1" si="70"/>
        <v>0</v>
      </c>
      <c r="AX206" s="9">
        <f t="shared" ca="1" si="70"/>
        <v>0</v>
      </c>
      <c r="AY206" s="9">
        <f t="shared" ca="1" si="70"/>
        <v>0</v>
      </c>
    </row>
    <row r="207" spans="1:51" hidden="1" outlineLevel="1" x14ac:dyDescent="0.5">
      <c r="A207" s="73">
        <f t="shared" si="58"/>
        <v>2016</v>
      </c>
      <c r="B207" s="73" t="str">
        <f t="shared" si="66"/>
        <v>2016 H2</v>
      </c>
      <c r="C207" s="8">
        <v>42704</v>
      </c>
      <c r="D207" s="9">
        <f t="shared" ref="D207:AY207" ca="1" si="71">D155/$D155</f>
        <v>1</v>
      </c>
      <c r="E207" s="9">
        <f t="shared" ca="1" si="71"/>
        <v>1</v>
      </c>
      <c r="F207" s="9">
        <f t="shared" ca="1" si="71"/>
        <v>1</v>
      </c>
      <c r="G207" s="9">
        <f t="shared" ca="1" si="71"/>
        <v>1</v>
      </c>
      <c r="H207" s="9">
        <f t="shared" ca="1" si="71"/>
        <v>0.66666666666666674</v>
      </c>
      <c r="I207" s="9">
        <f t="shared" ca="1" si="71"/>
        <v>0.66666666666666674</v>
      </c>
      <c r="J207" s="9">
        <f t="shared" ca="1" si="71"/>
        <v>0.66666666666666674</v>
      </c>
      <c r="K207" s="9">
        <f t="shared" ca="1" si="71"/>
        <v>0.66666666666666674</v>
      </c>
      <c r="L207" s="9">
        <f t="shared" ca="1" si="71"/>
        <v>0.66666666666666674</v>
      </c>
      <c r="M207" s="9">
        <f t="shared" ca="1" si="71"/>
        <v>0.66666666666666674</v>
      </c>
      <c r="N207" s="9">
        <f t="shared" ca="1" si="71"/>
        <v>0.66666666666666674</v>
      </c>
      <c r="O207" s="9">
        <f t="shared" ca="1" si="71"/>
        <v>0.66666666666666674</v>
      </c>
      <c r="P207" s="9">
        <f t="shared" ca="1" si="71"/>
        <v>0.66666666666666674</v>
      </c>
      <c r="Q207" s="9">
        <f t="shared" ca="1" si="71"/>
        <v>0.66666666666666674</v>
      </c>
      <c r="R207" s="9">
        <f t="shared" ca="1" si="71"/>
        <v>0.66666666666666674</v>
      </c>
      <c r="S207" s="9">
        <f t="shared" ca="1" si="71"/>
        <v>0.66666666666666674</v>
      </c>
      <c r="T207" s="9">
        <f t="shared" ca="1" si="71"/>
        <v>0.66666666666666674</v>
      </c>
      <c r="U207" s="9">
        <f t="shared" ca="1" si="71"/>
        <v>0.66666666666666674</v>
      </c>
      <c r="V207" s="9">
        <f t="shared" ca="1" si="71"/>
        <v>0.66666666666666674</v>
      </c>
      <c r="W207" s="9">
        <f t="shared" ca="1" si="71"/>
        <v>0.66666666666666674</v>
      </c>
      <c r="X207" s="9">
        <f t="shared" ca="1" si="71"/>
        <v>0.66666666666666674</v>
      </c>
      <c r="Y207" s="9">
        <f t="shared" ca="1" si="71"/>
        <v>0.66666666666666674</v>
      </c>
      <c r="Z207" s="9">
        <f t="shared" ca="1" si="71"/>
        <v>0.66666666666666674</v>
      </c>
      <c r="AA207" s="9">
        <f t="shared" ca="1" si="71"/>
        <v>0.66666666666666674</v>
      </c>
      <c r="AB207" s="9">
        <f t="shared" ca="1" si="71"/>
        <v>0.66666666666666674</v>
      </c>
      <c r="AC207" s="9">
        <f t="shared" ca="1" si="71"/>
        <v>0.66666666666666674</v>
      </c>
      <c r="AD207" s="9">
        <f t="shared" ca="1" si="71"/>
        <v>0.66666666666666674</v>
      </c>
      <c r="AE207" s="9">
        <f t="shared" ca="1" si="71"/>
        <v>0.66666666666666674</v>
      </c>
      <c r="AF207" s="9">
        <f t="shared" ca="1" si="71"/>
        <v>0.66666666666666674</v>
      </c>
      <c r="AG207" s="9">
        <f t="shared" ca="1" si="71"/>
        <v>0.66666666666666674</v>
      </c>
      <c r="AH207" s="9">
        <f t="shared" ca="1" si="71"/>
        <v>0.66666666666666674</v>
      </c>
      <c r="AI207" s="9">
        <f t="shared" ca="1" si="71"/>
        <v>0.66666666666666674</v>
      </c>
      <c r="AJ207" s="9">
        <f t="shared" ca="1" si="71"/>
        <v>0.66666666666666674</v>
      </c>
      <c r="AK207" s="9">
        <f t="shared" ca="1" si="71"/>
        <v>0.66666666666666674</v>
      </c>
      <c r="AL207" s="9">
        <f t="shared" ca="1" si="71"/>
        <v>0.66666666666666674</v>
      </c>
      <c r="AM207" s="9">
        <f t="shared" ca="1" si="71"/>
        <v>0.66666666666666674</v>
      </c>
      <c r="AN207" s="9">
        <f t="shared" ca="1" si="71"/>
        <v>0.66666666666666674</v>
      </c>
      <c r="AO207" s="9">
        <f t="shared" ca="1" si="71"/>
        <v>0.66666666666666674</v>
      </c>
      <c r="AP207" s="9">
        <f t="shared" ca="1" si="71"/>
        <v>0</v>
      </c>
      <c r="AQ207" s="9">
        <f t="shared" ca="1" si="71"/>
        <v>0</v>
      </c>
      <c r="AR207" s="9">
        <f t="shared" ca="1" si="71"/>
        <v>0</v>
      </c>
      <c r="AS207" s="9">
        <f t="shared" ca="1" si="71"/>
        <v>0</v>
      </c>
      <c r="AT207" s="9">
        <f t="shared" ca="1" si="71"/>
        <v>0</v>
      </c>
      <c r="AU207" s="9">
        <f t="shared" ca="1" si="71"/>
        <v>0</v>
      </c>
      <c r="AV207" s="9">
        <f t="shared" ca="1" si="71"/>
        <v>0</v>
      </c>
      <c r="AW207" s="9">
        <f t="shared" ca="1" si="71"/>
        <v>0</v>
      </c>
      <c r="AX207" s="9">
        <f t="shared" ca="1" si="71"/>
        <v>0</v>
      </c>
      <c r="AY207" s="9">
        <f t="shared" ca="1" si="71"/>
        <v>0</v>
      </c>
    </row>
    <row r="208" spans="1:51" hidden="1" outlineLevel="1" x14ac:dyDescent="0.5">
      <c r="A208" s="73">
        <f t="shared" si="58"/>
        <v>2016</v>
      </c>
      <c r="B208" s="73" t="str">
        <f t="shared" si="66"/>
        <v>2016 H2</v>
      </c>
      <c r="C208" s="8">
        <v>42735</v>
      </c>
      <c r="D208" s="9">
        <f t="shared" ref="D208:AY208" ca="1" si="72">D156/$D156</f>
        <v>1</v>
      </c>
      <c r="E208" s="9">
        <f t="shared" ca="1" si="72"/>
        <v>1.01</v>
      </c>
      <c r="F208" s="9">
        <f t="shared" ca="1" si="72"/>
        <v>1.0201000000000002</v>
      </c>
      <c r="G208" s="9">
        <f t="shared" ca="1" si="72"/>
        <v>1.0303010000000001</v>
      </c>
      <c r="H208" s="9">
        <f t="shared" ca="1" si="72"/>
        <v>0.69373600666666668</v>
      </c>
      <c r="I208" s="9">
        <f t="shared" ca="1" si="72"/>
        <v>0.70067336673333336</v>
      </c>
      <c r="J208" s="9">
        <f t="shared" ca="1" si="72"/>
        <v>0.70768010040066676</v>
      </c>
      <c r="K208" s="9">
        <f t="shared" ca="1" si="72"/>
        <v>0.71475690140467341</v>
      </c>
      <c r="L208" s="9">
        <f t="shared" ca="1" si="72"/>
        <v>0.72190447041872008</v>
      </c>
      <c r="M208" s="9">
        <f t="shared" ca="1" si="72"/>
        <v>0.7291235151229073</v>
      </c>
      <c r="N208" s="9">
        <f t="shared" ca="1" si="72"/>
        <v>0.73641475027413639</v>
      </c>
      <c r="O208" s="9">
        <f t="shared" ca="1" si="72"/>
        <v>0.74377889777687778</v>
      </c>
      <c r="P208" s="9">
        <f t="shared" ca="1" si="72"/>
        <v>0.75121668675464648</v>
      </c>
      <c r="Q208" s="9">
        <f t="shared" ca="1" si="72"/>
        <v>0.758728853622193</v>
      </c>
      <c r="R208" s="9">
        <f t="shared" ca="1" si="72"/>
        <v>0.76631614215841493</v>
      </c>
      <c r="S208" s="9">
        <f t="shared" ca="1" si="72"/>
        <v>0.77397930357999911</v>
      </c>
      <c r="T208" s="9">
        <f t="shared" ca="1" si="72"/>
        <v>0.78171909661579919</v>
      </c>
      <c r="U208" s="9">
        <f t="shared" ca="1" si="72"/>
        <v>0.78953628758195726</v>
      </c>
      <c r="V208" s="9">
        <f t="shared" ca="1" si="72"/>
        <v>0.79743165045777675</v>
      </c>
      <c r="W208" s="9">
        <f t="shared" ca="1" si="72"/>
        <v>0.80540596696235456</v>
      </c>
      <c r="X208" s="9">
        <f t="shared" ca="1" si="72"/>
        <v>0.81346002663197803</v>
      </c>
      <c r="Y208" s="9">
        <f t="shared" ca="1" si="72"/>
        <v>0.82159462689829776</v>
      </c>
      <c r="Z208" s="9">
        <f t="shared" ca="1" si="72"/>
        <v>0.8298105731672808</v>
      </c>
      <c r="AA208" s="9">
        <f t="shared" ca="1" si="72"/>
        <v>0.83810867889895357</v>
      </c>
      <c r="AB208" s="9">
        <f t="shared" ca="1" si="72"/>
        <v>0.84648976568794321</v>
      </c>
      <c r="AC208" s="9">
        <f t="shared" ca="1" si="72"/>
        <v>0.85495466334482262</v>
      </c>
      <c r="AD208" s="9">
        <f t="shared" ca="1" si="72"/>
        <v>0.86350420997827082</v>
      </c>
      <c r="AE208" s="9">
        <f t="shared" ca="1" si="72"/>
        <v>0.87213925207805343</v>
      </c>
      <c r="AF208" s="9">
        <f t="shared" ca="1" si="72"/>
        <v>0.88086064459883395</v>
      </c>
      <c r="AG208" s="9">
        <f t="shared" ca="1" si="72"/>
        <v>0.88966925104482231</v>
      </c>
      <c r="AH208" s="9">
        <f t="shared" ca="1" si="72"/>
        <v>0.89856594355527053</v>
      </c>
      <c r="AI208" s="9">
        <f t="shared" ca="1" si="72"/>
        <v>0.90755160299082316</v>
      </c>
      <c r="AJ208" s="9">
        <f t="shared" ca="1" si="72"/>
        <v>0.91662711902073146</v>
      </c>
      <c r="AK208" s="9">
        <f t="shared" ca="1" si="72"/>
        <v>0.92579339021093876</v>
      </c>
      <c r="AL208" s="9">
        <f t="shared" ca="1" si="72"/>
        <v>0.93505132411304825</v>
      </c>
      <c r="AM208" s="9">
        <f t="shared" ca="1" si="72"/>
        <v>0.94440183735417871</v>
      </c>
      <c r="AN208" s="9">
        <f t="shared" ca="1" si="72"/>
        <v>0.95384585572772063</v>
      </c>
      <c r="AO208" s="9">
        <f t="shared" ca="1" si="72"/>
        <v>0</v>
      </c>
      <c r="AP208" s="9">
        <f t="shared" ca="1" si="72"/>
        <v>0</v>
      </c>
      <c r="AQ208" s="9">
        <f t="shared" ca="1" si="72"/>
        <v>0</v>
      </c>
      <c r="AR208" s="9">
        <f t="shared" ca="1" si="72"/>
        <v>0</v>
      </c>
      <c r="AS208" s="9">
        <f t="shared" ca="1" si="72"/>
        <v>0</v>
      </c>
      <c r="AT208" s="9">
        <f t="shared" ca="1" si="72"/>
        <v>0</v>
      </c>
      <c r="AU208" s="9">
        <f t="shared" ca="1" si="72"/>
        <v>0</v>
      </c>
      <c r="AV208" s="9">
        <f t="shared" ca="1" si="72"/>
        <v>0</v>
      </c>
      <c r="AW208" s="9">
        <f t="shared" ca="1" si="72"/>
        <v>0</v>
      </c>
      <c r="AX208" s="9">
        <f t="shared" ca="1" si="72"/>
        <v>0</v>
      </c>
      <c r="AY208" s="9">
        <f t="shared" ca="1" si="72"/>
        <v>0</v>
      </c>
    </row>
    <row r="209" spans="1:51" hidden="1" outlineLevel="1" x14ac:dyDescent="0.5">
      <c r="A209" s="73">
        <f t="shared" si="58"/>
        <v>2017</v>
      </c>
      <c r="B209" s="73" t="str">
        <f t="shared" ref="B209:B214" si="73">A209&amp;" H1"</f>
        <v>2017 H1</v>
      </c>
      <c r="C209" s="8">
        <v>42766</v>
      </c>
      <c r="D209" s="9">
        <f t="shared" ref="D209:AY209" ca="1" si="74">D157/$D157</f>
        <v>1</v>
      </c>
      <c r="E209" s="9">
        <f t="shared" ca="1" si="74"/>
        <v>1.01</v>
      </c>
      <c r="F209" s="9">
        <f t="shared" ca="1" si="74"/>
        <v>1.0201</v>
      </c>
      <c r="G209" s="9">
        <f t="shared" ca="1" si="74"/>
        <v>1.0303009999999999</v>
      </c>
      <c r="H209" s="9">
        <f t="shared" ca="1" si="74"/>
        <v>0.78045300750000002</v>
      </c>
      <c r="I209" s="9">
        <f t="shared" ca="1" si="74"/>
        <v>0.78825753757500006</v>
      </c>
      <c r="J209" s="9">
        <f t="shared" ca="1" si="74"/>
        <v>0.79614011295075005</v>
      </c>
      <c r="K209" s="9">
        <f t="shared" ca="1" si="74"/>
        <v>0.80410151408025754</v>
      </c>
      <c r="L209" s="9">
        <f t="shared" ca="1" si="74"/>
        <v>0.54142835281404</v>
      </c>
      <c r="M209" s="9">
        <f t="shared" ca="1" si="74"/>
        <v>0.54684263634218044</v>
      </c>
      <c r="N209" s="9">
        <f t="shared" ca="1" si="74"/>
        <v>0.55231106270560226</v>
      </c>
      <c r="O209" s="9">
        <f t="shared" ca="1" si="74"/>
        <v>0.55783417333265828</v>
      </c>
      <c r="P209" s="9">
        <f t="shared" ca="1" si="74"/>
        <v>0.56341251506598489</v>
      </c>
      <c r="Q209" s="9">
        <f t="shared" ca="1" si="74"/>
        <v>0.56904664021664475</v>
      </c>
      <c r="R209" s="9">
        <f t="shared" ca="1" si="74"/>
        <v>0.57473710661881117</v>
      </c>
      <c r="S209" s="9">
        <f t="shared" ca="1" si="74"/>
        <v>0.58048447768499922</v>
      </c>
      <c r="T209" s="9">
        <f t="shared" ca="1" si="74"/>
        <v>0.58628932246184928</v>
      </c>
      <c r="U209" s="9">
        <f t="shared" ca="1" si="74"/>
        <v>0.59215221568646781</v>
      </c>
      <c r="V209" s="9">
        <f t="shared" ca="1" si="74"/>
        <v>0.59807373784333251</v>
      </c>
      <c r="W209" s="9">
        <f t="shared" ca="1" si="74"/>
        <v>0.60405447522176592</v>
      </c>
      <c r="X209" s="9">
        <f t="shared" ca="1" si="74"/>
        <v>0.61009501997398352</v>
      </c>
      <c r="Y209" s="9">
        <f t="shared" ca="1" si="74"/>
        <v>0.61619597017372341</v>
      </c>
      <c r="Z209" s="9">
        <f t="shared" ca="1" si="74"/>
        <v>0.62235792987546068</v>
      </c>
      <c r="AA209" s="9">
        <f t="shared" ca="1" si="74"/>
        <v>0.62858150917421529</v>
      </c>
      <c r="AB209" s="9">
        <f t="shared" ca="1" si="74"/>
        <v>0.63486732426595749</v>
      </c>
      <c r="AC209" s="9">
        <f t="shared" ca="1" si="74"/>
        <v>0.64121599750861702</v>
      </c>
      <c r="AD209" s="9">
        <f t="shared" ca="1" si="74"/>
        <v>0.64762815748370317</v>
      </c>
      <c r="AE209" s="9">
        <f t="shared" ca="1" si="74"/>
        <v>0.65410443905854021</v>
      </c>
      <c r="AF209" s="9">
        <f t="shared" ca="1" si="74"/>
        <v>0.66064548344912566</v>
      </c>
      <c r="AG209" s="9">
        <f t="shared" ca="1" si="74"/>
        <v>0.66725193828361695</v>
      </c>
      <c r="AH209" s="9">
        <f t="shared" ca="1" si="74"/>
        <v>0.67392445766645315</v>
      </c>
      <c r="AI209" s="9">
        <f t="shared" ca="1" si="74"/>
        <v>0.68066370224311767</v>
      </c>
      <c r="AJ209" s="9">
        <f t="shared" ca="1" si="74"/>
        <v>0.6874703392655489</v>
      </c>
      <c r="AK209" s="9">
        <f t="shared" ca="1" si="74"/>
        <v>0.6943450426582044</v>
      </c>
      <c r="AL209" s="9">
        <f t="shared" ca="1" si="74"/>
        <v>0.70128849308478647</v>
      </c>
      <c r="AM209" s="9">
        <f t="shared" ca="1" si="74"/>
        <v>0.70830137801563431</v>
      </c>
      <c r="AN209" s="9">
        <f t="shared" ca="1" si="74"/>
        <v>0</v>
      </c>
      <c r="AO209" s="9">
        <f t="shared" ca="1" si="74"/>
        <v>0</v>
      </c>
      <c r="AP209" s="9">
        <f t="shared" ca="1" si="74"/>
        <v>0</v>
      </c>
      <c r="AQ209" s="9">
        <f t="shared" ca="1" si="74"/>
        <v>0</v>
      </c>
      <c r="AR209" s="9">
        <f t="shared" ca="1" si="74"/>
        <v>0</v>
      </c>
      <c r="AS209" s="9">
        <f t="shared" ca="1" si="74"/>
        <v>0</v>
      </c>
      <c r="AT209" s="9">
        <f t="shared" ca="1" si="74"/>
        <v>0</v>
      </c>
      <c r="AU209" s="9">
        <f t="shared" ca="1" si="74"/>
        <v>0</v>
      </c>
      <c r="AV209" s="9">
        <f t="shared" ca="1" si="74"/>
        <v>0</v>
      </c>
      <c r="AW209" s="9">
        <f t="shared" ca="1" si="74"/>
        <v>0</v>
      </c>
      <c r="AX209" s="9">
        <f t="shared" ca="1" si="74"/>
        <v>0</v>
      </c>
      <c r="AY209" s="9">
        <f t="shared" ca="1" si="74"/>
        <v>0</v>
      </c>
    </row>
    <row r="210" spans="1:51" hidden="1" outlineLevel="1" x14ac:dyDescent="0.5">
      <c r="A210" s="73">
        <f t="shared" si="58"/>
        <v>2017</v>
      </c>
      <c r="B210" s="73" t="str">
        <f t="shared" si="73"/>
        <v>2017 H1</v>
      </c>
      <c r="C210" s="8">
        <v>42794</v>
      </c>
      <c r="D210" s="9">
        <f t="shared" ref="D210:AY210" ca="1" si="75">D158/$D158</f>
        <v>1</v>
      </c>
      <c r="E210" s="9">
        <f t="shared" ca="1" si="75"/>
        <v>1.01</v>
      </c>
      <c r="F210" s="9">
        <f t="shared" ca="1" si="75"/>
        <v>1.0200999999999998</v>
      </c>
      <c r="G210" s="9">
        <f t="shared" ca="1" si="75"/>
        <v>1.0303010000000001</v>
      </c>
      <c r="H210" s="9">
        <f t="shared" ca="1" si="75"/>
        <v>0.83248320799999997</v>
      </c>
      <c r="I210" s="9">
        <f t="shared" ca="1" si="75"/>
        <v>0.84080804007999987</v>
      </c>
      <c r="J210" s="9">
        <f t="shared" ca="1" si="75"/>
        <v>0.84921612048079997</v>
      </c>
      <c r="K210" s="9">
        <f t="shared" ca="1" si="75"/>
        <v>0.85770828168560798</v>
      </c>
      <c r="L210" s="9">
        <f t="shared" ca="1" si="75"/>
        <v>0.64971402337684803</v>
      </c>
      <c r="M210" s="9">
        <f t="shared" ca="1" si="75"/>
        <v>0.65621116361061649</v>
      </c>
      <c r="N210" s="9">
        <f t="shared" ca="1" si="75"/>
        <v>0.66277327524672269</v>
      </c>
      <c r="O210" s="9">
        <f t="shared" ca="1" si="75"/>
        <v>0.66940100799918989</v>
      </c>
      <c r="P210" s="9">
        <f t="shared" ca="1" si="75"/>
        <v>0.4507300120527879</v>
      </c>
      <c r="Q210" s="9">
        <f t="shared" ca="1" si="75"/>
        <v>0.45523731217331576</v>
      </c>
      <c r="R210" s="9">
        <f t="shared" ca="1" si="75"/>
        <v>0.45978968529504899</v>
      </c>
      <c r="S210" s="9">
        <f t="shared" ca="1" si="75"/>
        <v>0.46438758214799947</v>
      </c>
      <c r="T210" s="9">
        <f t="shared" ca="1" si="75"/>
        <v>0.46903145796947948</v>
      </c>
      <c r="U210" s="9">
        <f t="shared" ca="1" si="75"/>
        <v>0.4737217725491743</v>
      </c>
      <c r="V210" s="9">
        <f t="shared" ca="1" si="75"/>
        <v>0.47845899027466604</v>
      </c>
      <c r="W210" s="9">
        <f t="shared" ca="1" si="75"/>
        <v>0.48324358017741276</v>
      </c>
      <c r="X210" s="9">
        <f t="shared" ca="1" si="75"/>
        <v>0.48807601597918693</v>
      </c>
      <c r="Y210" s="9">
        <f t="shared" ca="1" si="75"/>
        <v>0.49295677613897876</v>
      </c>
      <c r="Z210" s="9">
        <f t="shared" ca="1" si="75"/>
        <v>0.49788634390036851</v>
      </c>
      <c r="AA210" s="9">
        <f t="shared" ca="1" si="75"/>
        <v>0.50286520733937223</v>
      </c>
      <c r="AB210" s="9">
        <f t="shared" ca="1" si="75"/>
        <v>0.50789385941276588</v>
      </c>
      <c r="AC210" s="9">
        <f t="shared" ca="1" si="75"/>
        <v>0.51297279800689355</v>
      </c>
      <c r="AD210" s="9">
        <f t="shared" ca="1" si="75"/>
        <v>0.51810252598696249</v>
      </c>
      <c r="AE210" s="9">
        <f t="shared" ca="1" si="75"/>
        <v>0.52328355124683201</v>
      </c>
      <c r="AF210" s="9">
        <f t="shared" ca="1" si="75"/>
        <v>0.52851638675930046</v>
      </c>
      <c r="AG210" s="9">
        <f t="shared" ca="1" si="75"/>
        <v>0.53380155062689338</v>
      </c>
      <c r="AH210" s="9">
        <f t="shared" ca="1" si="75"/>
        <v>0.53913956613316238</v>
      </c>
      <c r="AI210" s="9">
        <f t="shared" ca="1" si="75"/>
        <v>0.54453096179449401</v>
      </c>
      <c r="AJ210" s="9">
        <f t="shared" ca="1" si="75"/>
        <v>0.54997627141243899</v>
      </c>
      <c r="AK210" s="9">
        <f t="shared" ca="1" si="75"/>
        <v>0.55547603412656332</v>
      </c>
      <c r="AL210" s="9">
        <f t="shared" ca="1" si="75"/>
        <v>0.561030794467829</v>
      </c>
      <c r="AM210" s="9">
        <f t="shared" ca="1" si="75"/>
        <v>0</v>
      </c>
      <c r="AN210" s="9">
        <f t="shared" ca="1" si="75"/>
        <v>0</v>
      </c>
      <c r="AO210" s="9">
        <f t="shared" ca="1" si="75"/>
        <v>0</v>
      </c>
      <c r="AP210" s="9">
        <f t="shared" ca="1" si="75"/>
        <v>0</v>
      </c>
      <c r="AQ210" s="9">
        <f t="shared" ca="1" si="75"/>
        <v>0</v>
      </c>
      <c r="AR210" s="9">
        <f t="shared" ca="1" si="75"/>
        <v>0</v>
      </c>
      <c r="AS210" s="9">
        <f t="shared" ca="1" si="75"/>
        <v>0</v>
      </c>
      <c r="AT210" s="9">
        <f t="shared" ca="1" si="75"/>
        <v>0</v>
      </c>
      <c r="AU210" s="9">
        <f t="shared" ca="1" si="75"/>
        <v>0</v>
      </c>
      <c r="AV210" s="9">
        <f t="shared" ca="1" si="75"/>
        <v>0</v>
      </c>
      <c r="AW210" s="9">
        <f t="shared" ca="1" si="75"/>
        <v>0</v>
      </c>
      <c r="AX210" s="9">
        <f t="shared" ca="1" si="75"/>
        <v>0</v>
      </c>
      <c r="AY210" s="9">
        <f t="shared" ca="1" si="75"/>
        <v>0</v>
      </c>
    </row>
    <row r="211" spans="1:51" hidden="1" outlineLevel="1" x14ac:dyDescent="0.5">
      <c r="A211" s="73">
        <f t="shared" si="58"/>
        <v>2017</v>
      </c>
      <c r="B211" s="73" t="str">
        <f t="shared" si="73"/>
        <v>2017 H1</v>
      </c>
      <c r="C211" s="8">
        <v>42825</v>
      </c>
      <c r="D211" s="9">
        <f t="shared" ref="D211:AY211" ca="1" si="76">D159/$D159</f>
        <v>1</v>
      </c>
      <c r="E211" s="9">
        <f t="shared" ca="1" si="76"/>
        <v>1.01</v>
      </c>
      <c r="F211" s="9">
        <f t="shared" ca="1" si="76"/>
        <v>1.0201</v>
      </c>
      <c r="G211" s="9">
        <f t="shared" ca="1" si="76"/>
        <v>1.0303009999999999</v>
      </c>
      <c r="H211" s="9">
        <f t="shared" ca="1" si="76"/>
        <v>0.86717000833333324</v>
      </c>
      <c r="I211" s="9">
        <f t="shared" ca="1" si="76"/>
        <v>0.87584170841666653</v>
      </c>
      <c r="J211" s="9">
        <f t="shared" ca="1" si="76"/>
        <v>0.88460012550083322</v>
      </c>
      <c r="K211" s="9">
        <f t="shared" ca="1" si="76"/>
        <v>0.89344612675584145</v>
      </c>
      <c r="L211" s="9">
        <f t="shared" ca="1" si="76"/>
        <v>0.72190447041871997</v>
      </c>
      <c r="M211" s="9">
        <f t="shared" ca="1" si="76"/>
        <v>0.72912351512290718</v>
      </c>
      <c r="N211" s="9">
        <f t="shared" ca="1" si="76"/>
        <v>0.73641475027413628</v>
      </c>
      <c r="O211" s="9">
        <f t="shared" ca="1" si="76"/>
        <v>0.74377889777687767</v>
      </c>
      <c r="P211" s="9">
        <f t="shared" ca="1" si="76"/>
        <v>0.56341251506598489</v>
      </c>
      <c r="Q211" s="9">
        <f t="shared" ca="1" si="76"/>
        <v>0.56904664021664464</v>
      </c>
      <c r="R211" s="9">
        <f t="shared" ca="1" si="76"/>
        <v>0.57473710661881117</v>
      </c>
      <c r="S211" s="9">
        <f t="shared" ca="1" si="76"/>
        <v>0.58048447768499933</v>
      </c>
      <c r="T211" s="9">
        <f t="shared" ca="1" si="76"/>
        <v>0.39085954830789954</v>
      </c>
      <c r="U211" s="9">
        <f t="shared" ca="1" si="76"/>
        <v>0.39476814379097852</v>
      </c>
      <c r="V211" s="9">
        <f t="shared" ca="1" si="76"/>
        <v>0.39871582522888832</v>
      </c>
      <c r="W211" s="9">
        <f t="shared" ca="1" si="76"/>
        <v>0.40270298348117728</v>
      </c>
      <c r="X211" s="9">
        <f t="shared" ca="1" si="76"/>
        <v>0.40673001331598907</v>
      </c>
      <c r="Y211" s="9">
        <f t="shared" ca="1" si="76"/>
        <v>0.41079731344914894</v>
      </c>
      <c r="Z211" s="9">
        <f t="shared" ca="1" si="76"/>
        <v>0.4149052865836404</v>
      </c>
      <c r="AA211" s="9">
        <f t="shared" ca="1" si="76"/>
        <v>0.41905433944947679</v>
      </c>
      <c r="AB211" s="9">
        <f t="shared" ca="1" si="76"/>
        <v>0.42324488284397155</v>
      </c>
      <c r="AC211" s="9">
        <f t="shared" ca="1" si="76"/>
        <v>0.42747733167241125</v>
      </c>
      <c r="AD211" s="9">
        <f t="shared" ca="1" si="76"/>
        <v>0.43175210498913535</v>
      </c>
      <c r="AE211" s="9">
        <f t="shared" ca="1" si="76"/>
        <v>0.43606962603902666</v>
      </c>
      <c r="AF211" s="9">
        <f t="shared" ca="1" si="76"/>
        <v>0.44043032229941698</v>
      </c>
      <c r="AG211" s="9">
        <f t="shared" ca="1" si="76"/>
        <v>0.44483462552241115</v>
      </c>
      <c r="AH211" s="9">
        <f t="shared" ca="1" si="76"/>
        <v>0.44928297177763526</v>
      </c>
      <c r="AI211" s="9">
        <f t="shared" ca="1" si="76"/>
        <v>0.45377580149541169</v>
      </c>
      <c r="AJ211" s="9">
        <f t="shared" ca="1" si="76"/>
        <v>0.45831355951036579</v>
      </c>
      <c r="AK211" s="9">
        <f t="shared" ca="1" si="76"/>
        <v>0.46289669510546944</v>
      </c>
      <c r="AL211" s="9">
        <f t="shared" ca="1" si="76"/>
        <v>0</v>
      </c>
      <c r="AM211" s="9">
        <f t="shared" ca="1" si="76"/>
        <v>0</v>
      </c>
      <c r="AN211" s="9">
        <f t="shared" ca="1" si="76"/>
        <v>0</v>
      </c>
      <c r="AO211" s="9">
        <f t="shared" ca="1" si="76"/>
        <v>0</v>
      </c>
      <c r="AP211" s="9">
        <f t="shared" ca="1" si="76"/>
        <v>0</v>
      </c>
      <c r="AQ211" s="9">
        <f t="shared" ca="1" si="76"/>
        <v>0</v>
      </c>
      <c r="AR211" s="9">
        <f t="shared" ca="1" si="76"/>
        <v>0</v>
      </c>
      <c r="AS211" s="9">
        <f t="shared" ca="1" si="76"/>
        <v>0</v>
      </c>
      <c r="AT211" s="9">
        <f t="shared" ca="1" si="76"/>
        <v>0</v>
      </c>
      <c r="AU211" s="9">
        <f t="shared" ca="1" si="76"/>
        <v>0</v>
      </c>
      <c r="AV211" s="9">
        <f t="shared" ca="1" si="76"/>
        <v>0</v>
      </c>
      <c r="AW211" s="9">
        <f t="shared" ca="1" si="76"/>
        <v>0</v>
      </c>
      <c r="AX211" s="9">
        <f t="shared" ca="1" si="76"/>
        <v>0</v>
      </c>
      <c r="AY211" s="9">
        <f t="shared" ca="1" si="76"/>
        <v>0</v>
      </c>
    </row>
    <row r="212" spans="1:51" hidden="1" outlineLevel="1" x14ac:dyDescent="0.5">
      <c r="A212" s="73">
        <f t="shared" si="58"/>
        <v>2017</v>
      </c>
      <c r="B212" s="73" t="str">
        <f t="shared" si="73"/>
        <v>2017 H1</v>
      </c>
      <c r="C212" s="8">
        <v>42855</v>
      </c>
      <c r="D212" s="9">
        <f t="shared" ref="D212:AY212" ca="1" si="77">D160/$D160</f>
        <v>1</v>
      </c>
      <c r="E212" s="9">
        <f t="shared" ca="1" si="77"/>
        <v>1.01</v>
      </c>
      <c r="F212" s="9">
        <f t="shared" ca="1" si="77"/>
        <v>1.0201</v>
      </c>
      <c r="G212" s="9">
        <f t="shared" ca="1" si="77"/>
        <v>1.0303009999999999</v>
      </c>
      <c r="H212" s="9">
        <f t="shared" ca="1" si="77"/>
        <v>0.86717000833333324</v>
      </c>
      <c r="I212" s="9">
        <f t="shared" ca="1" si="77"/>
        <v>0.87584170841666653</v>
      </c>
      <c r="J212" s="9">
        <f t="shared" ca="1" si="77"/>
        <v>0.88460012550083322</v>
      </c>
      <c r="K212" s="9">
        <f t="shared" ca="1" si="77"/>
        <v>0.89344612675584145</v>
      </c>
      <c r="L212" s="9">
        <f t="shared" ca="1" si="77"/>
        <v>0.72190447041871997</v>
      </c>
      <c r="M212" s="9">
        <f t="shared" ca="1" si="77"/>
        <v>0.72912351512290718</v>
      </c>
      <c r="N212" s="9">
        <f t="shared" ca="1" si="77"/>
        <v>0.73641475027413628</v>
      </c>
      <c r="O212" s="9">
        <f t="shared" ca="1" si="77"/>
        <v>0.74377889777687767</v>
      </c>
      <c r="P212" s="9">
        <f t="shared" ca="1" si="77"/>
        <v>0.56341251506598489</v>
      </c>
      <c r="Q212" s="9">
        <f t="shared" ca="1" si="77"/>
        <v>0.56904664021664464</v>
      </c>
      <c r="R212" s="9">
        <f t="shared" ca="1" si="77"/>
        <v>0.57473710661881117</v>
      </c>
      <c r="S212" s="9">
        <f t="shared" ca="1" si="77"/>
        <v>0.58048447768499933</v>
      </c>
      <c r="T212" s="9">
        <f t="shared" ca="1" si="77"/>
        <v>0.39085954830789954</v>
      </c>
      <c r="U212" s="9">
        <f t="shared" ca="1" si="77"/>
        <v>0.39476814379097852</v>
      </c>
      <c r="V212" s="9">
        <f t="shared" ca="1" si="77"/>
        <v>0.39871582522888832</v>
      </c>
      <c r="W212" s="9">
        <f t="shared" ca="1" si="77"/>
        <v>0.40270298348117728</v>
      </c>
      <c r="X212" s="9">
        <f t="shared" ca="1" si="77"/>
        <v>0.40673001331598907</v>
      </c>
      <c r="Y212" s="9">
        <f t="shared" ca="1" si="77"/>
        <v>0.41079731344914894</v>
      </c>
      <c r="Z212" s="9">
        <f t="shared" ca="1" si="77"/>
        <v>0.4149052865836404</v>
      </c>
      <c r="AA212" s="9">
        <f t="shared" ca="1" si="77"/>
        <v>0.41905433944947679</v>
      </c>
      <c r="AB212" s="9">
        <f t="shared" ca="1" si="77"/>
        <v>0.42324488284397155</v>
      </c>
      <c r="AC212" s="9">
        <f t="shared" ca="1" si="77"/>
        <v>0.42747733167241125</v>
      </c>
      <c r="AD212" s="9">
        <f t="shared" ca="1" si="77"/>
        <v>0.43175210498913535</v>
      </c>
      <c r="AE212" s="9">
        <f t="shared" ca="1" si="77"/>
        <v>0.43606962603902666</v>
      </c>
      <c r="AF212" s="9">
        <f t="shared" ca="1" si="77"/>
        <v>0.44043032229941698</v>
      </c>
      <c r="AG212" s="9">
        <f t="shared" ca="1" si="77"/>
        <v>0.44483462552241115</v>
      </c>
      <c r="AH212" s="9">
        <f t="shared" ca="1" si="77"/>
        <v>0.44928297177763526</v>
      </c>
      <c r="AI212" s="9">
        <f t="shared" ca="1" si="77"/>
        <v>0.45377580149541169</v>
      </c>
      <c r="AJ212" s="9">
        <f t="shared" ca="1" si="77"/>
        <v>0.45831355951036579</v>
      </c>
      <c r="AK212" s="9">
        <f t="shared" ca="1" si="77"/>
        <v>0</v>
      </c>
      <c r="AL212" s="9">
        <f t="shared" ca="1" si="77"/>
        <v>0</v>
      </c>
      <c r="AM212" s="9">
        <f t="shared" ca="1" si="77"/>
        <v>0</v>
      </c>
      <c r="AN212" s="9">
        <f t="shared" ca="1" si="77"/>
        <v>0</v>
      </c>
      <c r="AO212" s="9">
        <f t="shared" ca="1" si="77"/>
        <v>0</v>
      </c>
      <c r="AP212" s="9">
        <f t="shared" ca="1" si="77"/>
        <v>0</v>
      </c>
      <c r="AQ212" s="9">
        <f t="shared" ca="1" si="77"/>
        <v>0</v>
      </c>
      <c r="AR212" s="9">
        <f t="shared" ca="1" si="77"/>
        <v>0</v>
      </c>
      <c r="AS212" s="9">
        <f t="shared" ca="1" si="77"/>
        <v>0</v>
      </c>
      <c r="AT212" s="9">
        <f t="shared" ca="1" si="77"/>
        <v>0</v>
      </c>
      <c r="AU212" s="9">
        <f t="shared" ca="1" si="77"/>
        <v>0</v>
      </c>
      <c r="AV212" s="9">
        <f t="shared" ca="1" si="77"/>
        <v>0</v>
      </c>
      <c r="AW212" s="9">
        <f t="shared" ca="1" si="77"/>
        <v>0</v>
      </c>
      <c r="AX212" s="9">
        <f t="shared" ca="1" si="77"/>
        <v>0</v>
      </c>
      <c r="AY212" s="9">
        <f t="shared" ca="1" si="77"/>
        <v>0</v>
      </c>
    </row>
    <row r="213" spans="1:51" hidden="1" outlineLevel="1" x14ac:dyDescent="0.5">
      <c r="A213" s="73">
        <f t="shared" si="58"/>
        <v>2017</v>
      </c>
      <c r="B213" s="73" t="str">
        <f t="shared" si="73"/>
        <v>2017 H1</v>
      </c>
      <c r="C213" s="8">
        <v>42886</v>
      </c>
      <c r="D213" s="9">
        <f t="shared" ref="D213:AY213" ca="1" si="78">D161/$D161</f>
        <v>1</v>
      </c>
      <c r="E213" s="9">
        <f t="shared" ca="1" si="78"/>
        <v>1.01</v>
      </c>
      <c r="F213" s="9">
        <f t="shared" ca="1" si="78"/>
        <v>1.0201</v>
      </c>
      <c r="G213" s="9">
        <f t="shared" ca="1" si="78"/>
        <v>1.0303009999999999</v>
      </c>
      <c r="H213" s="9">
        <f t="shared" ca="1" si="78"/>
        <v>0.86717000833333324</v>
      </c>
      <c r="I213" s="9">
        <f t="shared" ca="1" si="78"/>
        <v>0.87584170841666653</v>
      </c>
      <c r="J213" s="9">
        <f t="shared" ca="1" si="78"/>
        <v>0.88460012550083322</v>
      </c>
      <c r="K213" s="9">
        <f t="shared" ca="1" si="78"/>
        <v>0.89344612675584145</v>
      </c>
      <c r="L213" s="9">
        <f t="shared" ca="1" si="78"/>
        <v>0.72190447041871997</v>
      </c>
      <c r="M213" s="9">
        <f t="shared" ca="1" si="78"/>
        <v>0.72912351512290718</v>
      </c>
      <c r="N213" s="9">
        <f t="shared" ca="1" si="78"/>
        <v>0.73641475027413628</v>
      </c>
      <c r="O213" s="9">
        <f t="shared" ca="1" si="78"/>
        <v>0.74377889777687767</v>
      </c>
      <c r="P213" s="9">
        <f t="shared" ca="1" si="78"/>
        <v>0.56341251506598489</v>
      </c>
      <c r="Q213" s="9">
        <f t="shared" ca="1" si="78"/>
        <v>0.56904664021664464</v>
      </c>
      <c r="R213" s="9">
        <f t="shared" ca="1" si="78"/>
        <v>0.57473710661881117</v>
      </c>
      <c r="S213" s="9">
        <f t="shared" ca="1" si="78"/>
        <v>0.58048447768499933</v>
      </c>
      <c r="T213" s="9">
        <f t="shared" ca="1" si="78"/>
        <v>0.39085954830789954</v>
      </c>
      <c r="U213" s="9">
        <f t="shared" ca="1" si="78"/>
        <v>0.39476814379097852</v>
      </c>
      <c r="V213" s="9">
        <f t="shared" ca="1" si="78"/>
        <v>0.39871582522888832</v>
      </c>
      <c r="W213" s="9">
        <f t="shared" ca="1" si="78"/>
        <v>0.40270298348117728</v>
      </c>
      <c r="X213" s="9">
        <f t="shared" ca="1" si="78"/>
        <v>0.40673001331598907</v>
      </c>
      <c r="Y213" s="9">
        <f t="shared" ca="1" si="78"/>
        <v>0.41079731344914894</v>
      </c>
      <c r="Z213" s="9">
        <f t="shared" ca="1" si="78"/>
        <v>0.4149052865836404</v>
      </c>
      <c r="AA213" s="9">
        <f t="shared" ca="1" si="78"/>
        <v>0.41905433944947679</v>
      </c>
      <c r="AB213" s="9">
        <f t="shared" ca="1" si="78"/>
        <v>0.42324488284397155</v>
      </c>
      <c r="AC213" s="9">
        <f t="shared" ca="1" si="78"/>
        <v>0.42747733167241125</v>
      </c>
      <c r="AD213" s="9">
        <f t="shared" ca="1" si="78"/>
        <v>0.43175210498913535</v>
      </c>
      <c r="AE213" s="9">
        <f t="shared" ca="1" si="78"/>
        <v>0.43606962603902666</v>
      </c>
      <c r="AF213" s="9">
        <f t="shared" ca="1" si="78"/>
        <v>0.44043032229941698</v>
      </c>
      <c r="AG213" s="9">
        <f t="shared" ca="1" si="78"/>
        <v>0.44483462552241115</v>
      </c>
      <c r="AH213" s="9">
        <f t="shared" ca="1" si="78"/>
        <v>0.44928297177763526</v>
      </c>
      <c r="AI213" s="9">
        <f t="shared" ca="1" si="78"/>
        <v>0.45377580149541169</v>
      </c>
      <c r="AJ213" s="9">
        <f t="shared" ca="1" si="78"/>
        <v>0</v>
      </c>
      <c r="AK213" s="9">
        <f t="shared" ca="1" si="78"/>
        <v>0</v>
      </c>
      <c r="AL213" s="9">
        <f t="shared" ca="1" si="78"/>
        <v>0</v>
      </c>
      <c r="AM213" s="9">
        <f t="shared" ca="1" si="78"/>
        <v>0</v>
      </c>
      <c r="AN213" s="9">
        <f t="shared" ca="1" si="78"/>
        <v>0</v>
      </c>
      <c r="AO213" s="9">
        <f t="shared" ca="1" si="78"/>
        <v>0</v>
      </c>
      <c r="AP213" s="9">
        <f t="shared" ca="1" si="78"/>
        <v>0</v>
      </c>
      <c r="AQ213" s="9">
        <f t="shared" ca="1" si="78"/>
        <v>0</v>
      </c>
      <c r="AR213" s="9">
        <f t="shared" ca="1" si="78"/>
        <v>0</v>
      </c>
      <c r="AS213" s="9">
        <f t="shared" ca="1" si="78"/>
        <v>0</v>
      </c>
      <c r="AT213" s="9">
        <f t="shared" ca="1" si="78"/>
        <v>0</v>
      </c>
      <c r="AU213" s="9">
        <f t="shared" ca="1" si="78"/>
        <v>0</v>
      </c>
      <c r="AV213" s="9">
        <f t="shared" ca="1" si="78"/>
        <v>0</v>
      </c>
      <c r="AW213" s="9">
        <f t="shared" ca="1" si="78"/>
        <v>0</v>
      </c>
      <c r="AX213" s="9">
        <f t="shared" ca="1" si="78"/>
        <v>0</v>
      </c>
      <c r="AY213" s="9">
        <f t="shared" ca="1" si="78"/>
        <v>0</v>
      </c>
    </row>
    <row r="214" spans="1:51" hidden="1" outlineLevel="1" x14ac:dyDescent="0.5">
      <c r="A214" s="73">
        <f t="shared" si="58"/>
        <v>2017</v>
      </c>
      <c r="B214" s="73" t="str">
        <f t="shared" si="73"/>
        <v>2017 H1</v>
      </c>
      <c r="C214" s="8">
        <v>42916</v>
      </c>
      <c r="D214" s="9">
        <f t="shared" ref="D214:AY214" ca="1" si="79">D162/$D162</f>
        <v>1</v>
      </c>
      <c r="E214" s="9">
        <f t="shared" ca="1" si="79"/>
        <v>1.01</v>
      </c>
      <c r="F214" s="9">
        <f t="shared" ca="1" si="79"/>
        <v>1.0201</v>
      </c>
      <c r="G214" s="9">
        <f t="shared" ca="1" si="79"/>
        <v>1.0303009999999999</v>
      </c>
      <c r="H214" s="9">
        <f t="shared" ca="1" si="79"/>
        <v>0.86717000833333324</v>
      </c>
      <c r="I214" s="9">
        <f t="shared" ca="1" si="79"/>
        <v>0.87584170841666653</v>
      </c>
      <c r="J214" s="9">
        <f t="shared" ca="1" si="79"/>
        <v>0.88460012550083322</v>
      </c>
      <c r="K214" s="9">
        <f t="shared" ca="1" si="79"/>
        <v>0.89344612675584145</v>
      </c>
      <c r="L214" s="9">
        <f t="shared" ca="1" si="79"/>
        <v>0.72190447041871997</v>
      </c>
      <c r="M214" s="9">
        <f t="shared" ca="1" si="79"/>
        <v>0.72912351512290718</v>
      </c>
      <c r="N214" s="9">
        <f t="shared" ca="1" si="79"/>
        <v>0.73641475027413628</v>
      </c>
      <c r="O214" s="9">
        <f t="shared" ca="1" si="79"/>
        <v>0.74377889777687767</v>
      </c>
      <c r="P214" s="9">
        <f t="shared" ca="1" si="79"/>
        <v>0.56341251506598489</v>
      </c>
      <c r="Q214" s="9">
        <f t="shared" ca="1" si="79"/>
        <v>0.56904664021664464</v>
      </c>
      <c r="R214" s="9">
        <f t="shared" ca="1" si="79"/>
        <v>0.57473710661881117</v>
      </c>
      <c r="S214" s="9">
        <f t="shared" ca="1" si="79"/>
        <v>0.58048447768499933</v>
      </c>
      <c r="T214" s="9">
        <f t="shared" ca="1" si="79"/>
        <v>0.39085954830789954</v>
      </c>
      <c r="U214" s="9">
        <f t="shared" ca="1" si="79"/>
        <v>0.39476814379097852</v>
      </c>
      <c r="V214" s="9">
        <f t="shared" ca="1" si="79"/>
        <v>0.39871582522888832</v>
      </c>
      <c r="W214" s="9">
        <f t="shared" ca="1" si="79"/>
        <v>0.40270298348117728</v>
      </c>
      <c r="X214" s="9">
        <f t="shared" ca="1" si="79"/>
        <v>0.40673001331598907</v>
      </c>
      <c r="Y214" s="9">
        <f t="shared" ca="1" si="79"/>
        <v>0.41079731344914894</v>
      </c>
      <c r="Z214" s="9">
        <f t="shared" ca="1" si="79"/>
        <v>0.4149052865836404</v>
      </c>
      <c r="AA214" s="9">
        <f t="shared" ca="1" si="79"/>
        <v>0.41905433944947679</v>
      </c>
      <c r="AB214" s="9">
        <f t="shared" ca="1" si="79"/>
        <v>0.42324488284397155</v>
      </c>
      <c r="AC214" s="9">
        <f t="shared" ca="1" si="79"/>
        <v>0.42747733167241125</v>
      </c>
      <c r="AD214" s="9">
        <f t="shared" ca="1" si="79"/>
        <v>0.43175210498913535</v>
      </c>
      <c r="AE214" s="9">
        <f t="shared" ca="1" si="79"/>
        <v>0.43606962603902666</v>
      </c>
      <c r="AF214" s="9">
        <f t="shared" ca="1" si="79"/>
        <v>0.44043032229941698</v>
      </c>
      <c r="AG214" s="9">
        <f t="shared" ca="1" si="79"/>
        <v>0.44483462552241115</v>
      </c>
      <c r="AH214" s="9">
        <f t="shared" ca="1" si="79"/>
        <v>0.44928297177763526</v>
      </c>
      <c r="AI214" s="9">
        <f t="shared" ca="1" si="79"/>
        <v>0</v>
      </c>
      <c r="AJ214" s="9">
        <f t="shared" ca="1" si="79"/>
        <v>0</v>
      </c>
      <c r="AK214" s="9">
        <f t="shared" ca="1" si="79"/>
        <v>0</v>
      </c>
      <c r="AL214" s="9">
        <f t="shared" ca="1" si="79"/>
        <v>0</v>
      </c>
      <c r="AM214" s="9">
        <f t="shared" ca="1" si="79"/>
        <v>0</v>
      </c>
      <c r="AN214" s="9">
        <f t="shared" ca="1" si="79"/>
        <v>0</v>
      </c>
      <c r="AO214" s="9">
        <f t="shared" ca="1" si="79"/>
        <v>0</v>
      </c>
      <c r="AP214" s="9">
        <f t="shared" ca="1" si="79"/>
        <v>0</v>
      </c>
      <c r="AQ214" s="9">
        <f t="shared" ca="1" si="79"/>
        <v>0</v>
      </c>
      <c r="AR214" s="9">
        <f t="shared" ca="1" si="79"/>
        <v>0</v>
      </c>
      <c r="AS214" s="9">
        <f t="shared" ca="1" si="79"/>
        <v>0</v>
      </c>
      <c r="AT214" s="9">
        <f t="shared" ca="1" si="79"/>
        <v>0</v>
      </c>
      <c r="AU214" s="9">
        <f t="shared" ca="1" si="79"/>
        <v>0</v>
      </c>
      <c r="AV214" s="9">
        <f t="shared" ca="1" si="79"/>
        <v>0</v>
      </c>
      <c r="AW214" s="9">
        <f t="shared" ca="1" si="79"/>
        <v>0</v>
      </c>
      <c r="AX214" s="9">
        <f t="shared" ca="1" si="79"/>
        <v>0</v>
      </c>
      <c r="AY214" s="9">
        <f t="shared" ca="1" si="79"/>
        <v>0</v>
      </c>
    </row>
    <row r="215" spans="1:51" hidden="1" outlineLevel="1" x14ac:dyDescent="0.5">
      <c r="A215" s="73">
        <f t="shared" si="58"/>
        <v>2017</v>
      </c>
      <c r="B215" s="73" t="str">
        <f t="shared" ref="B215:B220" si="80">A215&amp;" H2"</f>
        <v>2017 H2</v>
      </c>
      <c r="C215" s="8">
        <v>42947</v>
      </c>
      <c r="D215" s="9">
        <f t="shared" ref="D215:AY215" ca="1" si="81">D163/$D163</f>
        <v>1</v>
      </c>
      <c r="E215" s="9">
        <f t="shared" ca="1" si="81"/>
        <v>1.01</v>
      </c>
      <c r="F215" s="9">
        <f t="shared" ca="1" si="81"/>
        <v>1.0201</v>
      </c>
      <c r="G215" s="9">
        <f t="shared" ca="1" si="81"/>
        <v>1.0303009999999999</v>
      </c>
      <c r="H215" s="9">
        <f t="shared" ca="1" si="81"/>
        <v>0.86717000833333324</v>
      </c>
      <c r="I215" s="9">
        <f t="shared" ca="1" si="81"/>
        <v>0.87584170841666653</v>
      </c>
      <c r="J215" s="9">
        <f t="shared" ca="1" si="81"/>
        <v>0.88460012550083322</v>
      </c>
      <c r="K215" s="9">
        <f t="shared" ca="1" si="81"/>
        <v>0.89344612675584145</v>
      </c>
      <c r="L215" s="9">
        <f t="shared" ca="1" si="81"/>
        <v>0.72190447041871997</v>
      </c>
      <c r="M215" s="9">
        <f t="shared" ca="1" si="81"/>
        <v>0.72912351512290718</v>
      </c>
      <c r="N215" s="9">
        <f t="shared" ca="1" si="81"/>
        <v>0.73641475027413628</v>
      </c>
      <c r="O215" s="9">
        <f t="shared" ca="1" si="81"/>
        <v>0.74377889777687767</v>
      </c>
      <c r="P215" s="9">
        <f t="shared" ca="1" si="81"/>
        <v>0.56341251506598489</v>
      </c>
      <c r="Q215" s="9">
        <f t="shared" ca="1" si="81"/>
        <v>0.56904664021664464</v>
      </c>
      <c r="R215" s="9">
        <f t="shared" ca="1" si="81"/>
        <v>0.57473710661881117</v>
      </c>
      <c r="S215" s="9">
        <f t="shared" ca="1" si="81"/>
        <v>0.58048447768499933</v>
      </c>
      <c r="T215" s="9">
        <f t="shared" ca="1" si="81"/>
        <v>0.39085954830789954</v>
      </c>
      <c r="U215" s="9">
        <f t="shared" ca="1" si="81"/>
        <v>0.39476814379097852</v>
      </c>
      <c r="V215" s="9">
        <f t="shared" ca="1" si="81"/>
        <v>0.39871582522888832</v>
      </c>
      <c r="W215" s="9">
        <f t="shared" ca="1" si="81"/>
        <v>0.40270298348117728</v>
      </c>
      <c r="X215" s="9">
        <f t="shared" ca="1" si="81"/>
        <v>0.40673001331598907</v>
      </c>
      <c r="Y215" s="9">
        <f t="shared" ca="1" si="81"/>
        <v>0.41079731344914894</v>
      </c>
      <c r="Z215" s="9">
        <f t="shared" ca="1" si="81"/>
        <v>0.4149052865836404</v>
      </c>
      <c r="AA215" s="9">
        <f t="shared" ca="1" si="81"/>
        <v>0.41905433944947679</v>
      </c>
      <c r="AB215" s="9">
        <f t="shared" ca="1" si="81"/>
        <v>0.42324488284397155</v>
      </c>
      <c r="AC215" s="9">
        <f t="shared" ca="1" si="81"/>
        <v>0.42747733167241125</v>
      </c>
      <c r="AD215" s="9">
        <f t="shared" ca="1" si="81"/>
        <v>0.43175210498913535</v>
      </c>
      <c r="AE215" s="9">
        <f t="shared" ca="1" si="81"/>
        <v>0.43606962603902666</v>
      </c>
      <c r="AF215" s="9">
        <f t="shared" ca="1" si="81"/>
        <v>0.44043032229941698</v>
      </c>
      <c r="AG215" s="9">
        <f t="shared" ca="1" si="81"/>
        <v>0.44483462552241115</v>
      </c>
      <c r="AH215" s="9">
        <f t="shared" ca="1" si="81"/>
        <v>0</v>
      </c>
      <c r="AI215" s="9">
        <f t="shared" ca="1" si="81"/>
        <v>0</v>
      </c>
      <c r="AJ215" s="9">
        <f t="shared" ca="1" si="81"/>
        <v>0</v>
      </c>
      <c r="AK215" s="9">
        <f t="shared" ca="1" si="81"/>
        <v>0</v>
      </c>
      <c r="AL215" s="9">
        <f t="shared" ca="1" si="81"/>
        <v>0</v>
      </c>
      <c r="AM215" s="9">
        <f t="shared" ca="1" si="81"/>
        <v>0</v>
      </c>
      <c r="AN215" s="9">
        <f t="shared" ca="1" si="81"/>
        <v>0</v>
      </c>
      <c r="AO215" s="9">
        <f t="shared" ca="1" si="81"/>
        <v>0</v>
      </c>
      <c r="AP215" s="9">
        <f t="shared" ca="1" si="81"/>
        <v>0</v>
      </c>
      <c r="AQ215" s="9">
        <f t="shared" ca="1" si="81"/>
        <v>0</v>
      </c>
      <c r="AR215" s="9">
        <f t="shared" ca="1" si="81"/>
        <v>0</v>
      </c>
      <c r="AS215" s="9">
        <f t="shared" ca="1" si="81"/>
        <v>0</v>
      </c>
      <c r="AT215" s="9">
        <f t="shared" ca="1" si="81"/>
        <v>0</v>
      </c>
      <c r="AU215" s="9">
        <f t="shared" ca="1" si="81"/>
        <v>0</v>
      </c>
      <c r="AV215" s="9">
        <f t="shared" ca="1" si="81"/>
        <v>0</v>
      </c>
      <c r="AW215" s="9">
        <f t="shared" ca="1" si="81"/>
        <v>0</v>
      </c>
      <c r="AX215" s="9">
        <f t="shared" ca="1" si="81"/>
        <v>0</v>
      </c>
      <c r="AY215" s="9">
        <f t="shared" ca="1" si="81"/>
        <v>0</v>
      </c>
    </row>
    <row r="216" spans="1:51" hidden="1" outlineLevel="1" x14ac:dyDescent="0.5">
      <c r="A216" s="73">
        <f t="shared" si="58"/>
        <v>2017</v>
      </c>
      <c r="B216" s="73" t="str">
        <f t="shared" si="80"/>
        <v>2017 H2</v>
      </c>
      <c r="C216" s="8">
        <v>42978</v>
      </c>
      <c r="D216" s="9">
        <f t="shared" ref="D216:AY216" ca="1" si="82">D164/$D164</f>
        <v>1</v>
      </c>
      <c r="E216" s="9">
        <f t="shared" ca="1" si="82"/>
        <v>1.01</v>
      </c>
      <c r="F216" s="9">
        <f t="shared" ca="1" si="82"/>
        <v>1.0201</v>
      </c>
      <c r="G216" s="9">
        <f t="shared" ca="1" si="82"/>
        <v>1.0303009999999999</v>
      </c>
      <c r="H216" s="9">
        <f t="shared" ca="1" si="82"/>
        <v>0.86717000833333324</v>
      </c>
      <c r="I216" s="9">
        <f t="shared" ca="1" si="82"/>
        <v>0.87584170841666653</v>
      </c>
      <c r="J216" s="9">
        <f t="shared" ca="1" si="82"/>
        <v>0.88460012550083322</v>
      </c>
      <c r="K216" s="9">
        <f t="shared" ca="1" si="82"/>
        <v>0.89344612675584145</v>
      </c>
      <c r="L216" s="9">
        <f t="shared" ca="1" si="82"/>
        <v>0.72190447041871997</v>
      </c>
      <c r="M216" s="9">
        <f t="shared" ca="1" si="82"/>
        <v>0.72912351512290718</v>
      </c>
      <c r="N216" s="9">
        <f t="shared" ca="1" si="82"/>
        <v>0.73641475027413628</v>
      </c>
      <c r="O216" s="9">
        <f t="shared" ca="1" si="82"/>
        <v>0.74377889777687767</v>
      </c>
      <c r="P216" s="9">
        <f t="shared" ca="1" si="82"/>
        <v>0.56341251506598489</v>
      </c>
      <c r="Q216" s="9">
        <f t="shared" ca="1" si="82"/>
        <v>0.56904664021664464</v>
      </c>
      <c r="R216" s="9">
        <f t="shared" ca="1" si="82"/>
        <v>0.57473710661881117</v>
      </c>
      <c r="S216" s="9">
        <f t="shared" ca="1" si="82"/>
        <v>0.58048447768499933</v>
      </c>
      <c r="T216" s="9">
        <f t="shared" ca="1" si="82"/>
        <v>0.39085954830789954</v>
      </c>
      <c r="U216" s="9">
        <f t="shared" ca="1" si="82"/>
        <v>0.39476814379097852</v>
      </c>
      <c r="V216" s="9">
        <f t="shared" ca="1" si="82"/>
        <v>0.39871582522888832</v>
      </c>
      <c r="W216" s="9">
        <f t="shared" ca="1" si="82"/>
        <v>0.40270298348117728</v>
      </c>
      <c r="X216" s="9">
        <f t="shared" ca="1" si="82"/>
        <v>0.40673001331598907</v>
      </c>
      <c r="Y216" s="9">
        <f t="shared" ca="1" si="82"/>
        <v>0.41079731344914894</v>
      </c>
      <c r="Z216" s="9">
        <f t="shared" ca="1" si="82"/>
        <v>0.4149052865836404</v>
      </c>
      <c r="AA216" s="9">
        <f t="shared" ca="1" si="82"/>
        <v>0.41905433944947679</v>
      </c>
      <c r="AB216" s="9">
        <f t="shared" ca="1" si="82"/>
        <v>0.42324488284397155</v>
      </c>
      <c r="AC216" s="9">
        <f t="shared" ca="1" si="82"/>
        <v>0.42747733167241125</v>
      </c>
      <c r="AD216" s="9">
        <f t="shared" ca="1" si="82"/>
        <v>0.43175210498913535</v>
      </c>
      <c r="AE216" s="9">
        <f t="shared" ca="1" si="82"/>
        <v>0.43606962603902666</v>
      </c>
      <c r="AF216" s="9">
        <f t="shared" ca="1" si="82"/>
        <v>0.44043032229941698</v>
      </c>
      <c r="AG216" s="9">
        <f t="shared" ca="1" si="82"/>
        <v>0</v>
      </c>
      <c r="AH216" s="9">
        <f t="shared" ca="1" si="82"/>
        <v>0</v>
      </c>
      <c r="AI216" s="9">
        <f t="shared" ca="1" si="82"/>
        <v>0</v>
      </c>
      <c r="AJ216" s="9">
        <f t="shared" ca="1" si="82"/>
        <v>0</v>
      </c>
      <c r="AK216" s="9">
        <f t="shared" ca="1" si="82"/>
        <v>0</v>
      </c>
      <c r="AL216" s="9">
        <f t="shared" ca="1" si="82"/>
        <v>0</v>
      </c>
      <c r="AM216" s="9">
        <f t="shared" ca="1" si="82"/>
        <v>0</v>
      </c>
      <c r="AN216" s="9">
        <f t="shared" ca="1" si="82"/>
        <v>0</v>
      </c>
      <c r="AO216" s="9">
        <f t="shared" ca="1" si="82"/>
        <v>0</v>
      </c>
      <c r="AP216" s="9">
        <f t="shared" ca="1" si="82"/>
        <v>0</v>
      </c>
      <c r="AQ216" s="9">
        <f t="shared" ca="1" si="82"/>
        <v>0</v>
      </c>
      <c r="AR216" s="9">
        <f t="shared" ca="1" si="82"/>
        <v>0</v>
      </c>
      <c r="AS216" s="9">
        <f t="shared" ca="1" si="82"/>
        <v>0</v>
      </c>
      <c r="AT216" s="9">
        <f t="shared" ca="1" si="82"/>
        <v>0</v>
      </c>
      <c r="AU216" s="9">
        <f t="shared" ca="1" si="82"/>
        <v>0</v>
      </c>
      <c r="AV216" s="9">
        <f t="shared" ca="1" si="82"/>
        <v>0</v>
      </c>
      <c r="AW216" s="9">
        <f t="shared" ca="1" si="82"/>
        <v>0</v>
      </c>
      <c r="AX216" s="9">
        <f t="shared" ca="1" si="82"/>
        <v>0</v>
      </c>
      <c r="AY216" s="9">
        <f t="shared" ca="1" si="82"/>
        <v>0</v>
      </c>
    </row>
    <row r="217" spans="1:51" hidden="1" outlineLevel="1" x14ac:dyDescent="0.5">
      <c r="A217" s="73">
        <f t="shared" si="58"/>
        <v>2017</v>
      </c>
      <c r="B217" s="73" t="str">
        <f t="shared" si="80"/>
        <v>2017 H2</v>
      </c>
      <c r="C217" s="8">
        <v>43008</v>
      </c>
      <c r="D217" s="9">
        <f t="shared" ref="D217:AY217" ca="1" si="83">D165/$D165</f>
        <v>1</v>
      </c>
      <c r="E217" s="9">
        <f t="shared" ca="1" si="83"/>
        <v>1.01</v>
      </c>
      <c r="F217" s="9">
        <f t="shared" ca="1" si="83"/>
        <v>1.0201</v>
      </c>
      <c r="G217" s="9">
        <f t="shared" ca="1" si="83"/>
        <v>1.0303009999999999</v>
      </c>
      <c r="H217" s="9">
        <f t="shared" ca="1" si="83"/>
        <v>0.86717000833333324</v>
      </c>
      <c r="I217" s="9">
        <f t="shared" ca="1" si="83"/>
        <v>0.87584170841666675</v>
      </c>
      <c r="J217" s="9">
        <f t="shared" ca="1" si="83"/>
        <v>0.88460012550083345</v>
      </c>
      <c r="K217" s="9">
        <f t="shared" ca="1" si="83"/>
        <v>0.89344612675584167</v>
      </c>
      <c r="L217" s="9">
        <f t="shared" ca="1" si="83"/>
        <v>0.72190447041872019</v>
      </c>
      <c r="M217" s="9">
        <f t="shared" ca="1" si="83"/>
        <v>0.72912351512290741</v>
      </c>
      <c r="N217" s="9">
        <f t="shared" ca="1" si="83"/>
        <v>0.7364147502741365</v>
      </c>
      <c r="O217" s="9">
        <f t="shared" ca="1" si="83"/>
        <v>0.74377889777687789</v>
      </c>
      <c r="P217" s="9">
        <f t="shared" ca="1" si="83"/>
        <v>0.563412515065985</v>
      </c>
      <c r="Q217" s="9">
        <f t="shared" ca="1" si="83"/>
        <v>0.56904664021664486</v>
      </c>
      <c r="R217" s="9">
        <f t="shared" ca="1" si="83"/>
        <v>0.57473710661881128</v>
      </c>
      <c r="S217" s="9">
        <f t="shared" ca="1" si="83"/>
        <v>0.58048447768499944</v>
      </c>
      <c r="T217" s="9">
        <f t="shared" ca="1" si="83"/>
        <v>0.39085954830789965</v>
      </c>
      <c r="U217" s="9">
        <f t="shared" ca="1" si="83"/>
        <v>0.39476814379097869</v>
      </c>
      <c r="V217" s="9">
        <f t="shared" ca="1" si="83"/>
        <v>0.39871582522888843</v>
      </c>
      <c r="W217" s="9">
        <f t="shared" ca="1" si="83"/>
        <v>0.40270298348117733</v>
      </c>
      <c r="X217" s="9">
        <f t="shared" ca="1" si="83"/>
        <v>0.40673001331598913</v>
      </c>
      <c r="Y217" s="9">
        <f t="shared" ca="1" si="83"/>
        <v>0.41079731344914899</v>
      </c>
      <c r="Z217" s="9">
        <f t="shared" ca="1" si="83"/>
        <v>0.41490528658364045</v>
      </c>
      <c r="AA217" s="9">
        <f t="shared" ca="1" si="83"/>
        <v>0.4190543394494769</v>
      </c>
      <c r="AB217" s="9">
        <f t="shared" ca="1" si="83"/>
        <v>0.4232448828439716</v>
      </c>
      <c r="AC217" s="9">
        <f t="shared" ca="1" si="83"/>
        <v>0.42747733167241131</v>
      </c>
      <c r="AD217" s="9">
        <f t="shared" ca="1" si="83"/>
        <v>0.43175210498913547</v>
      </c>
      <c r="AE217" s="9">
        <f t="shared" ca="1" si="83"/>
        <v>0.43606962603902683</v>
      </c>
      <c r="AF217" s="9">
        <f t="shared" ca="1" si="83"/>
        <v>0</v>
      </c>
      <c r="AG217" s="9">
        <f t="shared" ca="1" si="83"/>
        <v>0</v>
      </c>
      <c r="AH217" s="9">
        <f t="shared" ca="1" si="83"/>
        <v>0</v>
      </c>
      <c r="AI217" s="9">
        <f t="shared" ca="1" si="83"/>
        <v>0</v>
      </c>
      <c r="AJ217" s="9">
        <f t="shared" ca="1" si="83"/>
        <v>0</v>
      </c>
      <c r="AK217" s="9">
        <f t="shared" ca="1" si="83"/>
        <v>0</v>
      </c>
      <c r="AL217" s="9">
        <f t="shared" ca="1" si="83"/>
        <v>0</v>
      </c>
      <c r="AM217" s="9">
        <f t="shared" ca="1" si="83"/>
        <v>0</v>
      </c>
      <c r="AN217" s="9">
        <f t="shared" ca="1" si="83"/>
        <v>0</v>
      </c>
      <c r="AO217" s="9">
        <f t="shared" ca="1" si="83"/>
        <v>0</v>
      </c>
      <c r="AP217" s="9">
        <f t="shared" ca="1" si="83"/>
        <v>0</v>
      </c>
      <c r="AQ217" s="9">
        <f t="shared" ca="1" si="83"/>
        <v>0</v>
      </c>
      <c r="AR217" s="9">
        <f t="shared" ca="1" si="83"/>
        <v>0</v>
      </c>
      <c r="AS217" s="9">
        <f t="shared" ca="1" si="83"/>
        <v>0</v>
      </c>
      <c r="AT217" s="9">
        <f t="shared" ca="1" si="83"/>
        <v>0</v>
      </c>
      <c r="AU217" s="9">
        <f t="shared" ca="1" si="83"/>
        <v>0</v>
      </c>
      <c r="AV217" s="9">
        <f t="shared" ca="1" si="83"/>
        <v>0</v>
      </c>
      <c r="AW217" s="9">
        <f t="shared" ca="1" si="83"/>
        <v>0</v>
      </c>
      <c r="AX217" s="9">
        <f t="shared" ca="1" si="83"/>
        <v>0</v>
      </c>
      <c r="AY217" s="9">
        <f t="shared" ca="1" si="83"/>
        <v>0</v>
      </c>
    </row>
    <row r="218" spans="1:51" hidden="1" outlineLevel="1" x14ac:dyDescent="0.5">
      <c r="A218" s="73">
        <f t="shared" si="58"/>
        <v>2017</v>
      </c>
      <c r="B218" s="73" t="str">
        <f t="shared" si="80"/>
        <v>2017 H2</v>
      </c>
      <c r="C218" s="8">
        <v>43039</v>
      </c>
      <c r="D218" s="9">
        <f t="shared" ref="D218:AY218" ca="1" si="84">D166/$D166</f>
        <v>1</v>
      </c>
      <c r="E218" s="9">
        <f t="shared" ca="1" si="84"/>
        <v>1.01</v>
      </c>
      <c r="F218" s="9">
        <f t="shared" ca="1" si="84"/>
        <v>1.0201</v>
      </c>
      <c r="G218" s="9">
        <f t="shared" ca="1" si="84"/>
        <v>1.0303009999999999</v>
      </c>
      <c r="H218" s="9">
        <f t="shared" ca="1" si="84"/>
        <v>0.89194629428571426</v>
      </c>
      <c r="I218" s="9">
        <f t="shared" ca="1" si="84"/>
        <v>0.90086575722857143</v>
      </c>
      <c r="J218" s="9">
        <f t="shared" ca="1" si="84"/>
        <v>0.90987441480085718</v>
      </c>
      <c r="K218" s="9">
        <f t="shared" ca="1" si="84"/>
        <v>0.91897315894886566</v>
      </c>
      <c r="L218" s="9">
        <f t="shared" ca="1" si="84"/>
        <v>0.77346907544862864</v>
      </c>
      <c r="M218" s="9">
        <f t="shared" ca="1" si="84"/>
        <v>0.78120376620311494</v>
      </c>
      <c r="N218" s="9">
        <f t="shared" ca="1" si="84"/>
        <v>0.78901580386514591</v>
      </c>
      <c r="O218" s="9">
        <f t="shared" ca="1" si="84"/>
        <v>0.79690596190379759</v>
      </c>
      <c r="P218" s="9">
        <f t="shared" ca="1" si="84"/>
        <v>0.64390001721826839</v>
      </c>
      <c r="Q218" s="9">
        <f t="shared" ca="1" si="84"/>
        <v>0.65033901739045108</v>
      </c>
      <c r="R218" s="9">
        <f t="shared" ca="1" si="84"/>
        <v>0.65684240756435563</v>
      </c>
      <c r="S218" s="9">
        <f t="shared" ca="1" si="84"/>
        <v>0.66341083163999925</v>
      </c>
      <c r="T218" s="9">
        <f t="shared" ca="1" si="84"/>
        <v>0.50253370496729943</v>
      </c>
      <c r="U218" s="9">
        <f t="shared" ca="1" si="84"/>
        <v>0.50755904201697233</v>
      </c>
      <c r="V218" s="9">
        <f t="shared" ca="1" si="84"/>
        <v>0.51263463243714213</v>
      </c>
      <c r="W218" s="9">
        <f t="shared" ca="1" si="84"/>
        <v>0.5177609787615135</v>
      </c>
      <c r="X218" s="9">
        <f t="shared" ca="1" si="84"/>
        <v>0.34862572569941913</v>
      </c>
      <c r="Y218" s="9">
        <f t="shared" ca="1" si="84"/>
        <v>0.35211198295641327</v>
      </c>
      <c r="Z218" s="9">
        <f t="shared" ca="1" si="84"/>
        <v>0.35563310278597743</v>
      </c>
      <c r="AA218" s="9">
        <f t="shared" ca="1" si="84"/>
        <v>0.35918943381383722</v>
      </c>
      <c r="AB218" s="9">
        <f t="shared" ca="1" si="84"/>
        <v>0.36278132815197567</v>
      </c>
      <c r="AC218" s="9">
        <f t="shared" ca="1" si="84"/>
        <v>0.3664091414334954</v>
      </c>
      <c r="AD218" s="9">
        <f t="shared" ca="1" si="84"/>
        <v>0.37007323284783034</v>
      </c>
      <c r="AE218" s="9">
        <f t="shared" ca="1" si="84"/>
        <v>0</v>
      </c>
      <c r="AF218" s="9">
        <f t="shared" ca="1" si="84"/>
        <v>0</v>
      </c>
      <c r="AG218" s="9">
        <f t="shared" ca="1" si="84"/>
        <v>0</v>
      </c>
      <c r="AH218" s="9">
        <f t="shared" ca="1" si="84"/>
        <v>0</v>
      </c>
      <c r="AI218" s="9">
        <f t="shared" ca="1" si="84"/>
        <v>0</v>
      </c>
      <c r="AJ218" s="9">
        <f t="shared" ca="1" si="84"/>
        <v>0</v>
      </c>
      <c r="AK218" s="9">
        <f t="shared" ca="1" si="84"/>
        <v>0</v>
      </c>
      <c r="AL218" s="9">
        <f t="shared" ca="1" si="84"/>
        <v>0</v>
      </c>
      <c r="AM218" s="9">
        <f t="shared" ca="1" si="84"/>
        <v>0</v>
      </c>
      <c r="AN218" s="9">
        <f t="shared" ca="1" si="84"/>
        <v>0</v>
      </c>
      <c r="AO218" s="9">
        <f t="shared" ca="1" si="84"/>
        <v>0</v>
      </c>
      <c r="AP218" s="9">
        <f t="shared" ca="1" si="84"/>
        <v>0</v>
      </c>
      <c r="AQ218" s="9">
        <f t="shared" ca="1" si="84"/>
        <v>0</v>
      </c>
      <c r="AR218" s="9">
        <f t="shared" ca="1" si="84"/>
        <v>0</v>
      </c>
      <c r="AS218" s="9">
        <f t="shared" ca="1" si="84"/>
        <v>0</v>
      </c>
      <c r="AT218" s="9">
        <f t="shared" ca="1" si="84"/>
        <v>0</v>
      </c>
      <c r="AU218" s="9">
        <f t="shared" ca="1" si="84"/>
        <v>0</v>
      </c>
      <c r="AV218" s="9">
        <f t="shared" ca="1" si="84"/>
        <v>0</v>
      </c>
      <c r="AW218" s="9">
        <f t="shared" ca="1" si="84"/>
        <v>0</v>
      </c>
      <c r="AX218" s="9">
        <f t="shared" ca="1" si="84"/>
        <v>0</v>
      </c>
      <c r="AY218" s="9">
        <f t="shared" ca="1" si="84"/>
        <v>0</v>
      </c>
    </row>
    <row r="219" spans="1:51" hidden="1" outlineLevel="1" x14ac:dyDescent="0.5">
      <c r="A219" s="73">
        <f t="shared" si="58"/>
        <v>2017</v>
      </c>
      <c r="B219" s="73" t="str">
        <f t="shared" si="80"/>
        <v>2017 H2</v>
      </c>
      <c r="C219" s="8">
        <v>43069</v>
      </c>
      <c r="D219" s="9">
        <f t="shared" ref="D219:AY219" ca="1" si="85">D167/$D167</f>
        <v>1</v>
      </c>
      <c r="E219" s="9">
        <f t="shared" ca="1" si="85"/>
        <v>1.01</v>
      </c>
      <c r="F219" s="9">
        <f t="shared" ca="1" si="85"/>
        <v>1.0201</v>
      </c>
      <c r="G219" s="9">
        <f t="shared" ca="1" si="85"/>
        <v>1.0303009999999999</v>
      </c>
      <c r="H219" s="9">
        <f t="shared" ca="1" si="85"/>
        <v>0.91052850874999991</v>
      </c>
      <c r="I219" s="9">
        <f t="shared" ca="1" si="85"/>
        <v>0.91963379383749999</v>
      </c>
      <c r="J219" s="9">
        <f t="shared" ca="1" si="85"/>
        <v>0.92883013177587503</v>
      </c>
      <c r="K219" s="9">
        <f t="shared" ca="1" si="85"/>
        <v>0.93811843309363385</v>
      </c>
      <c r="L219" s="9">
        <f t="shared" ca="1" si="85"/>
        <v>0.81214252922106001</v>
      </c>
      <c r="M219" s="9">
        <f t="shared" ca="1" si="85"/>
        <v>0.82026395451327072</v>
      </c>
      <c r="N219" s="9">
        <f t="shared" ca="1" si="85"/>
        <v>0.82846659405840339</v>
      </c>
      <c r="O219" s="9">
        <f t="shared" ca="1" si="85"/>
        <v>0.83675125999898747</v>
      </c>
      <c r="P219" s="9">
        <f t="shared" ca="1" si="85"/>
        <v>0.70426564383248114</v>
      </c>
      <c r="Q219" s="9">
        <f t="shared" ca="1" si="85"/>
        <v>0.71130830027080583</v>
      </c>
      <c r="R219" s="9">
        <f t="shared" ca="1" si="85"/>
        <v>0.71842138327351401</v>
      </c>
      <c r="S219" s="9">
        <f t="shared" ca="1" si="85"/>
        <v>0.72560559710624906</v>
      </c>
      <c r="T219" s="9">
        <f t="shared" ca="1" si="85"/>
        <v>0.73286165307731155</v>
      </c>
      <c r="U219" s="9">
        <f t="shared" ca="1" si="85"/>
        <v>0.74019026960808476</v>
      </c>
      <c r="V219" s="9">
        <f t="shared" ca="1" si="85"/>
        <v>0.74759217230416553</v>
      </c>
      <c r="W219" s="9">
        <f t="shared" ca="1" si="85"/>
        <v>0.7550680940272072</v>
      </c>
      <c r="X219" s="9">
        <f t="shared" ca="1" si="85"/>
        <v>0.76261877496747921</v>
      </c>
      <c r="Y219" s="9">
        <f t="shared" ca="1" si="85"/>
        <v>0.77024496271715404</v>
      </c>
      <c r="Z219" s="9">
        <f t="shared" ca="1" si="85"/>
        <v>0.77794741234432574</v>
      </c>
      <c r="AA219" s="9">
        <f t="shared" ca="1" si="85"/>
        <v>0.78572688646776889</v>
      </c>
      <c r="AB219" s="9">
        <f t="shared" ca="1" si="85"/>
        <v>0.79358415533244653</v>
      </c>
      <c r="AC219" s="9">
        <f t="shared" ca="1" si="85"/>
        <v>0.80151999688577114</v>
      </c>
      <c r="AD219" s="9">
        <f t="shared" ca="1" si="85"/>
        <v>0</v>
      </c>
      <c r="AE219" s="9">
        <f t="shared" ca="1" si="85"/>
        <v>0</v>
      </c>
      <c r="AF219" s="9">
        <f t="shared" ca="1" si="85"/>
        <v>0</v>
      </c>
      <c r="AG219" s="9">
        <f t="shared" ca="1" si="85"/>
        <v>0</v>
      </c>
      <c r="AH219" s="9">
        <f t="shared" ca="1" si="85"/>
        <v>0</v>
      </c>
      <c r="AI219" s="9">
        <f t="shared" ca="1" si="85"/>
        <v>0</v>
      </c>
      <c r="AJ219" s="9">
        <f t="shared" ca="1" si="85"/>
        <v>0</v>
      </c>
      <c r="AK219" s="9">
        <f t="shared" ca="1" si="85"/>
        <v>0</v>
      </c>
      <c r="AL219" s="9">
        <f t="shared" ca="1" si="85"/>
        <v>0</v>
      </c>
      <c r="AM219" s="9">
        <f t="shared" ca="1" si="85"/>
        <v>0</v>
      </c>
      <c r="AN219" s="9">
        <f t="shared" ca="1" si="85"/>
        <v>0</v>
      </c>
      <c r="AO219" s="9">
        <f t="shared" ca="1" si="85"/>
        <v>0</v>
      </c>
      <c r="AP219" s="9">
        <f t="shared" ca="1" si="85"/>
        <v>0</v>
      </c>
      <c r="AQ219" s="9">
        <f t="shared" ca="1" si="85"/>
        <v>0</v>
      </c>
      <c r="AR219" s="9">
        <f t="shared" ca="1" si="85"/>
        <v>0</v>
      </c>
      <c r="AS219" s="9">
        <f t="shared" ca="1" si="85"/>
        <v>0</v>
      </c>
      <c r="AT219" s="9">
        <f t="shared" ca="1" si="85"/>
        <v>0</v>
      </c>
      <c r="AU219" s="9">
        <f t="shared" ca="1" si="85"/>
        <v>0</v>
      </c>
      <c r="AV219" s="9">
        <f t="shared" ca="1" si="85"/>
        <v>0</v>
      </c>
      <c r="AW219" s="9">
        <f t="shared" ca="1" si="85"/>
        <v>0</v>
      </c>
      <c r="AX219" s="9">
        <f t="shared" ca="1" si="85"/>
        <v>0</v>
      </c>
      <c r="AY219" s="9">
        <f t="shared" ca="1" si="85"/>
        <v>0</v>
      </c>
    </row>
    <row r="220" spans="1:51" hidden="1" outlineLevel="1" x14ac:dyDescent="0.5">
      <c r="A220" s="73">
        <f t="shared" si="58"/>
        <v>2017</v>
      </c>
      <c r="B220" s="73" t="str">
        <f t="shared" si="80"/>
        <v>2017 H2</v>
      </c>
      <c r="C220" s="8">
        <v>43100</v>
      </c>
      <c r="D220" s="9">
        <f t="shared" ref="D220:AY220" ca="1" si="86">D168/$D168</f>
        <v>1</v>
      </c>
      <c r="E220" s="9">
        <f t="shared" ca="1" si="86"/>
        <v>1.01</v>
      </c>
      <c r="F220" s="9">
        <f t="shared" ca="1" si="86"/>
        <v>1.0201</v>
      </c>
      <c r="G220" s="9">
        <f t="shared" ca="1" si="86"/>
        <v>1.0303009999999999</v>
      </c>
      <c r="H220" s="9">
        <f t="shared" ca="1" si="86"/>
        <v>0.92498134222222217</v>
      </c>
      <c r="I220" s="9">
        <f t="shared" ca="1" si="86"/>
        <v>0.93423115564444448</v>
      </c>
      <c r="J220" s="9">
        <f t="shared" ca="1" si="86"/>
        <v>0.94357346720088886</v>
      </c>
      <c r="K220" s="9">
        <f t="shared" ca="1" si="86"/>
        <v>0.95300920187289784</v>
      </c>
      <c r="L220" s="9">
        <f t="shared" ca="1" si="86"/>
        <v>0.84222188215517346</v>
      </c>
      <c r="M220" s="9">
        <f t="shared" ca="1" si="86"/>
        <v>0.85064410097672516</v>
      </c>
      <c r="N220" s="9">
        <f t="shared" ca="1" si="86"/>
        <v>0.85915054198649243</v>
      </c>
      <c r="O220" s="9">
        <f t="shared" ca="1" si="86"/>
        <v>0.86774204740635741</v>
      </c>
      <c r="P220" s="9">
        <f t="shared" ca="1" si="86"/>
        <v>0.75121668675464648</v>
      </c>
      <c r="Q220" s="9">
        <f t="shared" ca="1" si="86"/>
        <v>0.758728853622193</v>
      </c>
      <c r="R220" s="9">
        <f t="shared" ca="1" si="86"/>
        <v>0.76631614215841493</v>
      </c>
      <c r="S220" s="9">
        <f t="shared" ca="1" si="86"/>
        <v>0.773979303579999</v>
      </c>
      <c r="T220" s="9">
        <f t="shared" ca="1" si="86"/>
        <v>0.65143258051316588</v>
      </c>
      <c r="U220" s="9">
        <f t="shared" ca="1" si="86"/>
        <v>0.65794690631829755</v>
      </c>
      <c r="V220" s="9">
        <f t="shared" ca="1" si="86"/>
        <v>0.66452637538148052</v>
      </c>
      <c r="W220" s="9">
        <f t="shared" ca="1" si="86"/>
        <v>0.67117163913529532</v>
      </c>
      <c r="X220" s="9">
        <f t="shared" ca="1" si="86"/>
        <v>0.67788335552664825</v>
      </c>
      <c r="Y220" s="9">
        <f t="shared" ca="1" si="86"/>
        <v>0.68466218908191467</v>
      </c>
      <c r="Z220" s="9">
        <f t="shared" ca="1" si="86"/>
        <v>0.69150881097273398</v>
      </c>
      <c r="AA220" s="9">
        <f t="shared" ca="1" si="86"/>
        <v>0.69842389908246127</v>
      </c>
      <c r="AB220" s="9">
        <f t="shared" ca="1" si="86"/>
        <v>0.70540813807328584</v>
      </c>
      <c r="AC220" s="9">
        <f t="shared" ca="1" si="86"/>
        <v>0</v>
      </c>
      <c r="AD220" s="9">
        <f t="shared" ca="1" si="86"/>
        <v>0</v>
      </c>
      <c r="AE220" s="9">
        <f t="shared" ca="1" si="86"/>
        <v>0</v>
      </c>
      <c r="AF220" s="9">
        <f t="shared" ca="1" si="86"/>
        <v>0</v>
      </c>
      <c r="AG220" s="9">
        <f t="shared" ca="1" si="86"/>
        <v>0</v>
      </c>
      <c r="AH220" s="9">
        <f t="shared" ca="1" si="86"/>
        <v>0</v>
      </c>
      <c r="AI220" s="9">
        <f t="shared" ca="1" si="86"/>
        <v>0</v>
      </c>
      <c r="AJ220" s="9">
        <f t="shared" ca="1" si="86"/>
        <v>0</v>
      </c>
      <c r="AK220" s="9">
        <f t="shared" ca="1" si="86"/>
        <v>0</v>
      </c>
      <c r="AL220" s="9">
        <f t="shared" ca="1" si="86"/>
        <v>0</v>
      </c>
      <c r="AM220" s="9">
        <f t="shared" ca="1" si="86"/>
        <v>0</v>
      </c>
      <c r="AN220" s="9">
        <f t="shared" ca="1" si="86"/>
        <v>0</v>
      </c>
      <c r="AO220" s="9">
        <f t="shared" ca="1" si="86"/>
        <v>0</v>
      </c>
      <c r="AP220" s="9">
        <f t="shared" ca="1" si="86"/>
        <v>0</v>
      </c>
      <c r="AQ220" s="9">
        <f t="shared" ca="1" si="86"/>
        <v>0</v>
      </c>
      <c r="AR220" s="9">
        <f t="shared" ca="1" si="86"/>
        <v>0</v>
      </c>
      <c r="AS220" s="9">
        <f t="shared" ca="1" si="86"/>
        <v>0</v>
      </c>
      <c r="AT220" s="9">
        <f t="shared" ca="1" si="86"/>
        <v>0</v>
      </c>
      <c r="AU220" s="9">
        <f t="shared" ca="1" si="86"/>
        <v>0</v>
      </c>
      <c r="AV220" s="9">
        <f t="shared" ca="1" si="86"/>
        <v>0</v>
      </c>
      <c r="AW220" s="9">
        <f t="shared" ca="1" si="86"/>
        <v>0</v>
      </c>
      <c r="AX220" s="9">
        <f t="shared" ca="1" si="86"/>
        <v>0</v>
      </c>
      <c r="AY220" s="9">
        <f t="shared" ca="1" si="86"/>
        <v>0</v>
      </c>
    </row>
    <row r="221" spans="1:51" hidden="1" outlineLevel="1" x14ac:dyDescent="0.5">
      <c r="A221" s="73">
        <f t="shared" si="58"/>
        <v>2018</v>
      </c>
      <c r="B221" s="73" t="str">
        <f t="shared" ref="B221:B226" si="87">A221&amp;" H1"</f>
        <v>2018 H1</v>
      </c>
      <c r="C221" s="8">
        <v>43131</v>
      </c>
      <c r="D221" s="9">
        <f t="shared" ref="D221:AY221" ca="1" si="88">D169/$D169</f>
        <v>1</v>
      </c>
      <c r="E221" s="9">
        <f t="shared" ca="1" si="88"/>
        <v>1.0100000000000002</v>
      </c>
      <c r="F221" s="9">
        <f t="shared" ca="1" si="88"/>
        <v>1.0201</v>
      </c>
      <c r="G221" s="9">
        <f t="shared" ca="1" si="88"/>
        <v>1.0303010000000001</v>
      </c>
      <c r="H221" s="9">
        <f t="shared" ca="1" si="88"/>
        <v>0.92498134222222228</v>
      </c>
      <c r="I221" s="9">
        <f t="shared" ca="1" si="88"/>
        <v>0.93423115564444448</v>
      </c>
      <c r="J221" s="9">
        <f t="shared" ca="1" si="88"/>
        <v>0.94357346720088897</v>
      </c>
      <c r="K221" s="9">
        <f t="shared" ca="1" si="88"/>
        <v>0.95300920187289784</v>
      </c>
      <c r="L221" s="9">
        <f t="shared" ca="1" si="88"/>
        <v>0.84222188215517346</v>
      </c>
      <c r="M221" s="9">
        <f t="shared" ca="1" si="88"/>
        <v>0.85064410097672516</v>
      </c>
      <c r="N221" s="9">
        <f t="shared" ca="1" si="88"/>
        <v>0.85915054198649254</v>
      </c>
      <c r="O221" s="9">
        <f t="shared" ca="1" si="88"/>
        <v>0.86774204740635741</v>
      </c>
      <c r="P221" s="9">
        <f t="shared" ca="1" si="88"/>
        <v>0.75121668675464659</v>
      </c>
      <c r="Q221" s="9">
        <f t="shared" ca="1" si="88"/>
        <v>0.758728853622193</v>
      </c>
      <c r="R221" s="9">
        <f t="shared" ca="1" si="88"/>
        <v>0.76631614215841493</v>
      </c>
      <c r="S221" s="9">
        <f t="shared" ca="1" si="88"/>
        <v>0.77397930357999911</v>
      </c>
      <c r="T221" s="9">
        <f t="shared" ca="1" si="88"/>
        <v>0.65143258051316588</v>
      </c>
      <c r="U221" s="9">
        <f t="shared" ca="1" si="88"/>
        <v>0.65794690631829766</v>
      </c>
      <c r="V221" s="9">
        <f t="shared" ca="1" si="88"/>
        <v>0.66452637538148063</v>
      </c>
      <c r="W221" s="9">
        <f t="shared" ca="1" si="88"/>
        <v>0.67117163913529532</v>
      </c>
      <c r="X221" s="9">
        <f t="shared" ca="1" si="88"/>
        <v>0.67788335552664836</v>
      </c>
      <c r="Y221" s="9">
        <f t="shared" ca="1" si="88"/>
        <v>0.6846621890819149</v>
      </c>
      <c r="Z221" s="9">
        <f t="shared" ca="1" si="88"/>
        <v>0.69150881097273398</v>
      </c>
      <c r="AA221" s="9">
        <f t="shared" ca="1" si="88"/>
        <v>0.69842389908246139</v>
      </c>
      <c r="AB221" s="9">
        <f t="shared" ca="1" si="88"/>
        <v>0</v>
      </c>
      <c r="AC221" s="9">
        <f t="shared" ca="1" si="88"/>
        <v>0</v>
      </c>
      <c r="AD221" s="9">
        <f t="shared" ca="1" si="88"/>
        <v>0</v>
      </c>
      <c r="AE221" s="9">
        <f t="shared" ca="1" si="88"/>
        <v>0</v>
      </c>
      <c r="AF221" s="9">
        <f t="shared" ca="1" si="88"/>
        <v>0</v>
      </c>
      <c r="AG221" s="9">
        <f t="shared" ca="1" si="88"/>
        <v>0</v>
      </c>
      <c r="AH221" s="9">
        <f t="shared" ca="1" si="88"/>
        <v>0</v>
      </c>
      <c r="AI221" s="9">
        <f t="shared" ca="1" si="88"/>
        <v>0</v>
      </c>
      <c r="AJ221" s="9">
        <f t="shared" ca="1" si="88"/>
        <v>0</v>
      </c>
      <c r="AK221" s="9">
        <f t="shared" ca="1" si="88"/>
        <v>0</v>
      </c>
      <c r="AL221" s="9">
        <f t="shared" ca="1" si="88"/>
        <v>0</v>
      </c>
      <c r="AM221" s="9">
        <f t="shared" ca="1" si="88"/>
        <v>0</v>
      </c>
      <c r="AN221" s="9">
        <f t="shared" ca="1" si="88"/>
        <v>0</v>
      </c>
      <c r="AO221" s="9">
        <f t="shared" ca="1" si="88"/>
        <v>0</v>
      </c>
      <c r="AP221" s="9">
        <f t="shared" ca="1" si="88"/>
        <v>0</v>
      </c>
      <c r="AQ221" s="9">
        <f t="shared" ca="1" si="88"/>
        <v>0</v>
      </c>
      <c r="AR221" s="9">
        <f t="shared" ca="1" si="88"/>
        <v>0</v>
      </c>
      <c r="AS221" s="9">
        <f t="shared" ca="1" si="88"/>
        <v>0</v>
      </c>
      <c r="AT221" s="9">
        <f t="shared" ca="1" si="88"/>
        <v>0</v>
      </c>
      <c r="AU221" s="9">
        <f t="shared" ca="1" si="88"/>
        <v>0</v>
      </c>
      <c r="AV221" s="9">
        <f t="shared" ca="1" si="88"/>
        <v>0</v>
      </c>
      <c r="AW221" s="9">
        <f t="shared" ca="1" si="88"/>
        <v>0</v>
      </c>
      <c r="AX221" s="9">
        <f t="shared" ca="1" si="88"/>
        <v>0</v>
      </c>
      <c r="AY221" s="9">
        <f t="shared" ca="1" si="88"/>
        <v>0</v>
      </c>
    </row>
    <row r="222" spans="1:51" hidden="1" outlineLevel="1" x14ac:dyDescent="0.5">
      <c r="A222" s="73">
        <f t="shared" si="58"/>
        <v>2018</v>
      </c>
      <c r="B222" s="73" t="str">
        <f t="shared" si="87"/>
        <v>2018 H1</v>
      </c>
      <c r="C222" s="8">
        <v>43159</v>
      </c>
      <c r="D222" s="9">
        <f t="shared" ref="D222:AY222" ca="1" si="89">D170/$D170</f>
        <v>1</v>
      </c>
      <c r="E222" s="9">
        <f t="shared" ca="1" si="89"/>
        <v>1.0100000000000002</v>
      </c>
      <c r="F222" s="9">
        <f t="shared" ca="1" si="89"/>
        <v>1.0201</v>
      </c>
      <c r="G222" s="9">
        <f t="shared" ca="1" si="89"/>
        <v>1.0303010000000001</v>
      </c>
      <c r="H222" s="9">
        <f t="shared" ca="1" si="89"/>
        <v>0.92498134222222228</v>
      </c>
      <c r="I222" s="9">
        <f t="shared" ca="1" si="89"/>
        <v>0.93423115564444448</v>
      </c>
      <c r="J222" s="9">
        <f t="shared" ca="1" si="89"/>
        <v>0.94357346720088897</v>
      </c>
      <c r="K222" s="9">
        <f t="shared" ca="1" si="89"/>
        <v>0.95300920187289784</v>
      </c>
      <c r="L222" s="9">
        <f t="shared" ca="1" si="89"/>
        <v>0.84222188215517346</v>
      </c>
      <c r="M222" s="9">
        <f t="shared" ca="1" si="89"/>
        <v>0.85064410097672516</v>
      </c>
      <c r="N222" s="9">
        <f t="shared" ca="1" si="89"/>
        <v>0.85915054198649254</v>
      </c>
      <c r="O222" s="9">
        <f t="shared" ca="1" si="89"/>
        <v>0.86774204740635741</v>
      </c>
      <c r="P222" s="9">
        <f t="shared" ca="1" si="89"/>
        <v>0.75121668675464659</v>
      </c>
      <c r="Q222" s="9">
        <f t="shared" ca="1" si="89"/>
        <v>0.758728853622193</v>
      </c>
      <c r="R222" s="9">
        <f t="shared" ca="1" si="89"/>
        <v>0.76631614215841493</v>
      </c>
      <c r="S222" s="9">
        <f t="shared" ca="1" si="89"/>
        <v>0.77397930357999911</v>
      </c>
      <c r="T222" s="9">
        <f t="shared" ca="1" si="89"/>
        <v>0.65143258051316588</v>
      </c>
      <c r="U222" s="9">
        <f t="shared" ca="1" si="89"/>
        <v>0.65794690631829766</v>
      </c>
      <c r="V222" s="9">
        <f t="shared" ca="1" si="89"/>
        <v>0.66452637538148063</v>
      </c>
      <c r="W222" s="9">
        <f t="shared" ca="1" si="89"/>
        <v>0.67117163913529532</v>
      </c>
      <c r="X222" s="9">
        <f t="shared" ca="1" si="89"/>
        <v>0.67788335552664836</v>
      </c>
      <c r="Y222" s="9">
        <f t="shared" ca="1" si="89"/>
        <v>0.6846621890819149</v>
      </c>
      <c r="Z222" s="9">
        <f t="shared" ca="1" si="89"/>
        <v>0.69150881097273398</v>
      </c>
      <c r="AA222" s="9">
        <f t="shared" ca="1" si="89"/>
        <v>0</v>
      </c>
      <c r="AB222" s="9">
        <f t="shared" ca="1" si="89"/>
        <v>0</v>
      </c>
      <c r="AC222" s="9">
        <f t="shared" ca="1" si="89"/>
        <v>0</v>
      </c>
      <c r="AD222" s="9">
        <f t="shared" ca="1" si="89"/>
        <v>0</v>
      </c>
      <c r="AE222" s="9">
        <f t="shared" ca="1" si="89"/>
        <v>0</v>
      </c>
      <c r="AF222" s="9">
        <f t="shared" ca="1" si="89"/>
        <v>0</v>
      </c>
      <c r="AG222" s="9">
        <f t="shared" ca="1" si="89"/>
        <v>0</v>
      </c>
      <c r="AH222" s="9">
        <f t="shared" ca="1" si="89"/>
        <v>0</v>
      </c>
      <c r="AI222" s="9">
        <f t="shared" ca="1" si="89"/>
        <v>0</v>
      </c>
      <c r="AJ222" s="9">
        <f t="shared" ca="1" si="89"/>
        <v>0</v>
      </c>
      <c r="AK222" s="9">
        <f t="shared" ca="1" si="89"/>
        <v>0</v>
      </c>
      <c r="AL222" s="9">
        <f t="shared" ca="1" si="89"/>
        <v>0</v>
      </c>
      <c r="AM222" s="9">
        <f t="shared" ca="1" si="89"/>
        <v>0</v>
      </c>
      <c r="AN222" s="9">
        <f t="shared" ca="1" si="89"/>
        <v>0</v>
      </c>
      <c r="AO222" s="9">
        <f t="shared" ca="1" si="89"/>
        <v>0</v>
      </c>
      <c r="AP222" s="9">
        <f t="shared" ca="1" si="89"/>
        <v>0</v>
      </c>
      <c r="AQ222" s="9">
        <f t="shared" ca="1" si="89"/>
        <v>0</v>
      </c>
      <c r="AR222" s="9">
        <f t="shared" ca="1" si="89"/>
        <v>0</v>
      </c>
      <c r="AS222" s="9">
        <f t="shared" ca="1" si="89"/>
        <v>0</v>
      </c>
      <c r="AT222" s="9">
        <f t="shared" ca="1" si="89"/>
        <v>0</v>
      </c>
      <c r="AU222" s="9">
        <f t="shared" ca="1" si="89"/>
        <v>0</v>
      </c>
      <c r="AV222" s="9">
        <f t="shared" ca="1" si="89"/>
        <v>0</v>
      </c>
      <c r="AW222" s="9">
        <f t="shared" ca="1" si="89"/>
        <v>0</v>
      </c>
      <c r="AX222" s="9">
        <f t="shared" ca="1" si="89"/>
        <v>0</v>
      </c>
      <c r="AY222" s="9">
        <f t="shared" ca="1" si="89"/>
        <v>0</v>
      </c>
    </row>
    <row r="223" spans="1:51" hidden="1" outlineLevel="1" x14ac:dyDescent="0.5">
      <c r="A223" s="73">
        <f t="shared" si="58"/>
        <v>2018</v>
      </c>
      <c r="B223" s="73" t="str">
        <f t="shared" si="87"/>
        <v>2018 H1</v>
      </c>
      <c r="C223" s="8">
        <v>43190</v>
      </c>
      <c r="D223" s="9">
        <f t="shared" ref="D223:AY223" ca="1" si="90">D171/$D171</f>
        <v>1</v>
      </c>
      <c r="E223" s="9">
        <f t="shared" ca="1" si="90"/>
        <v>1.0100000000000002</v>
      </c>
      <c r="F223" s="9">
        <f t="shared" ca="1" si="90"/>
        <v>1.0201</v>
      </c>
      <c r="G223" s="9">
        <f t="shared" ca="1" si="90"/>
        <v>1.0303010000000001</v>
      </c>
      <c r="H223" s="9">
        <f t="shared" ca="1" si="90"/>
        <v>0.92498134222222228</v>
      </c>
      <c r="I223" s="9">
        <f t="shared" ca="1" si="90"/>
        <v>0.93423115564444448</v>
      </c>
      <c r="J223" s="9">
        <f t="shared" ca="1" si="90"/>
        <v>0.94357346720088897</v>
      </c>
      <c r="K223" s="9">
        <f t="shared" ca="1" si="90"/>
        <v>0.95300920187289784</v>
      </c>
      <c r="L223" s="9">
        <f t="shared" ca="1" si="90"/>
        <v>0.84222188215517346</v>
      </c>
      <c r="M223" s="9">
        <f t="shared" ca="1" si="90"/>
        <v>0.85064410097672516</v>
      </c>
      <c r="N223" s="9">
        <f t="shared" ca="1" si="90"/>
        <v>0.85915054198649254</v>
      </c>
      <c r="O223" s="9">
        <f t="shared" ca="1" si="90"/>
        <v>0.86774204740635741</v>
      </c>
      <c r="P223" s="9">
        <f t="shared" ca="1" si="90"/>
        <v>0.75121668675464659</v>
      </c>
      <c r="Q223" s="9">
        <f t="shared" ca="1" si="90"/>
        <v>0.758728853622193</v>
      </c>
      <c r="R223" s="9">
        <f t="shared" ca="1" si="90"/>
        <v>0.76631614215841493</v>
      </c>
      <c r="S223" s="9">
        <f t="shared" ca="1" si="90"/>
        <v>0.77397930357999911</v>
      </c>
      <c r="T223" s="9">
        <f t="shared" ca="1" si="90"/>
        <v>0.65143258051316588</v>
      </c>
      <c r="U223" s="9">
        <f t="shared" ca="1" si="90"/>
        <v>0.65794690631829766</v>
      </c>
      <c r="V223" s="9">
        <f t="shared" ca="1" si="90"/>
        <v>0.66452637538148063</v>
      </c>
      <c r="W223" s="9">
        <f t="shared" ca="1" si="90"/>
        <v>0.67117163913529532</v>
      </c>
      <c r="X223" s="9">
        <f t="shared" ca="1" si="90"/>
        <v>0.67788335552664836</v>
      </c>
      <c r="Y223" s="9">
        <f t="shared" ca="1" si="90"/>
        <v>0.6846621890819149</v>
      </c>
      <c r="Z223" s="9">
        <f t="shared" ca="1" si="90"/>
        <v>0</v>
      </c>
      <c r="AA223" s="9">
        <f t="shared" ca="1" si="90"/>
        <v>0</v>
      </c>
      <c r="AB223" s="9">
        <f t="shared" ca="1" si="90"/>
        <v>0</v>
      </c>
      <c r="AC223" s="9">
        <f t="shared" ca="1" si="90"/>
        <v>0</v>
      </c>
      <c r="AD223" s="9">
        <f t="shared" ca="1" si="90"/>
        <v>0</v>
      </c>
      <c r="AE223" s="9">
        <f t="shared" ca="1" si="90"/>
        <v>0</v>
      </c>
      <c r="AF223" s="9">
        <f t="shared" ca="1" si="90"/>
        <v>0</v>
      </c>
      <c r="AG223" s="9">
        <f t="shared" ca="1" si="90"/>
        <v>0</v>
      </c>
      <c r="AH223" s="9">
        <f t="shared" ca="1" si="90"/>
        <v>0</v>
      </c>
      <c r="AI223" s="9">
        <f t="shared" ca="1" si="90"/>
        <v>0</v>
      </c>
      <c r="AJ223" s="9">
        <f t="shared" ca="1" si="90"/>
        <v>0</v>
      </c>
      <c r="AK223" s="9">
        <f t="shared" ca="1" si="90"/>
        <v>0</v>
      </c>
      <c r="AL223" s="9">
        <f t="shared" ca="1" si="90"/>
        <v>0</v>
      </c>
      <c r="AM223" s="9">
        <f t="shared" ca="1" si="90"/>
        <v>0</v>
      </c>
      <c r="AN223" s="9">
        <f t="shared" ca="1" si="90"/>
        <v>0</v>
      </c>
      <c r="AO223" s="9">
        <f t="shared" ca="1" si="90"/>
        <v>0</v>
      </c>
      <c r="AP223" s="9">
        <f t="shared" ca="1" si="90"/>
        <v>0</v>
      </c>
      <c r="AQ223" s="9">
        <f t="shared" ca="1" si="90"/>
        <v>0</v>
      </c>
      <c r="AR223" s="9">
        <f t="shared" ca="1" si="90"/>
        <v>0</v>
      </c>
      <c r="AS223" s="9">
        <f t="shared" ca="1" si="90"/>
        <v>0</v>
      </c>
      <c r="AT223" s="9">
        <f t="shared" ca="1" si="90"/>
        <v>0</v>
      </c>
      <c r="AU223" s="9">
        <f t="shared" ca="1" si="90"/>
        <v>0</v>
      </c>
      <c r="AV223" s="9">
        <f t="shared" ca="1" si="90"/>
        <v>0</v>
      </c>
      <c r="AW223" s="9">
        <f t="shared" ca="1" si="90"/>
        <v>0</v>
      </c>
      <c r="AX223" s="9">
        <f t="shared" ca="1" si="90"/>
        <v>0</v>
      </c>
      <c r="AY223" s="9">
        <f t="shared" ca="1" si="90"/>
        <v>0</v>
      </c>
    </row>
    <row r="224" spans="1:51" hidden="1" outlineLevel="1" x14ac:dyDescent="0.5">
      <c r="A224" s="73">
        <f t="shared" si="58"/>
        <v>2018</v>
      </c>
      <c r="B224" s="73" t="str">
        <f t="shared" si="87"/>
        <v>2018 H1</v>
      </c>
      <c r="C224" s="8">
        <v>43220</v>
      </c>
      <c r="D224" s="9">
        <f t="shared" ref="D224:AY224" ca="1" si="91">D172/$D172</f>
        <v>1</v>
      </c>
      <c r="E224" s="9">
        <f t="shared" ca="1" si="91"/>
        <v>1.0100000000000002</v>
      </c>
      <c r="F224" s="9">
        <f t="shared" ca="1" si="91"/>
        <v>1.0201</v>
      </c>
      <c r="G224" s="9">
        <f t="shared" ca="1" si="91"/>
        <v>1.0303010000000001</v>
      </c>
      <c r="H224" s="9">
        <f t="shared" ca="1" si="91"/>
        <v>0.92498134222222228</v>
      </c>
      <c r="I224" s="9">
        <f t="shared" ca="1" si="91"/>
        <v>0.93423115564444448</v>
      </c>
      <c r="J224" s="9">
        <f t="shared" ca="1" si="91"/>
        <v>0.94357346720088897</v>
      </c>
      <c r="K224" s="9">
        <f t="shared" ca="1" si="91"/>
        <v>0.95300920187289784</v>
      </c>
      <c r="L224" s="9">
        <f t="shared" ca="1" si="91"/>
        <v>0.84222188215517346</v>
      </c>
      <c r="M224" s="9">
        <f t="shared" ca="1" si="91"/>
        <v>0.85064410097672516</v>
      </c>
      <c r="N224" s="9">
        <f t="shared" ca="1" si="91"/>
        <v>0.85915054198649254</v>
      </c>
      <c r="O224" s="9">
        <f t="shared" ca="1" si="91"/>
        <v>0.86774204740635741</v>
      </c>
      <c r="P224" s="9">
        <f t="shared" ca="1" si="91"/>
        <v>0.75121668675464659</v>
      </c>
      <c r="Q224" s="9">
        <f t="shared" ca="1" si="91"/>
        <v>0.758728853622193</v>
      </c>
      <c r="R224" s="9">
        <f t="shared" ca="1" si="91"/>
        <v>0.76631614215841493</v>
      </c>
      <c r="S224" s="9">
        <f t="shared" ca="1" si="91"/>
        <v>0.77397930357999911</v>
      </c>
      <c r="T224" s="9">
        <f t="shared" ca="1" si="91"/>
        <v>0.65143258051316588</v>
      </c>
      <c r="U224" s="9">
        <f t="shared" ca="1" si="91"/>
        <v>0.65794690631829766</v>
      </c>
      <c r="V224" s="9">
        <f t="shared" ca="1" si="91"/>
        <v>0.66452637538148063</v>
      </c>
      <c r="W224" s="9">
        <f t="shared" ca="1" si="91"/>
        <v>0.67117163913529532</v>
      </c>
      <c r="X224" s="9">
        <f t="shared" ca="1" si="91"/>
        <v>0.67788335552664836</v>
      </c>
      <c r="Y224" s="9">
        <f t="shared" ca="1" si="91"/>
        <v>0</v>
      </c>
      <c r="Z224" s="9">
        <f t="shared" ca="1" si="91"/>
        <v>0</v>
      </c>
      <c r="AA224" s="9">
        <f t="shared" ca="1" si="91"/>
        <v>0</v>
      </c>
      <c r="AB224" s="9">
        <f t="shared" ca="1" si="91"/>
        <v>0</v>
      </c>
      <c r="AC224" s="9">
        <f t="shared" ca="1" si="91"/>
        <v>0</v>
      </c>
      <c r="AD224" s="9">
        <f t="shared" ca="1" si="91"/>
        <v>0</v>
      </c>
      <c r="AE224" s="9">
        <f t="shared" ca="1" si="91"/>
        <v>0</v>
      </c>
      <c r="AF224" s="9">
        <f t="shared" ca="1" si="91"/>
        <v>0</v>
      </c>
      <c r="AG224" s="9">
        <f t="shared" ca="1" si="91"/>
        <v>0</v>
      </c>
      <c r="AH224" s="9">
        <f t="shared" ca="1" si="91"/>
        <v>0</v>
      </c>
      <c r="AI224" s="9">
        <f t="shared" ca="1" si="91"/>
        <v>0</v>
      </c>
      <c r="AJ224" s="9">
        <f t="shared" ca="1" si="91"/>
        <v>0</v>
      </c>
      <c r="AK224" s="9">
        <f t="shared" ca="1" si="91"/>
        <v>0</v>
      </c>
      <c r="AL224" s="9">
        <f t="shared" ca="1" si="91"/>
        <v>0</v>
      </c>
      <c r="AM224" s="9">
        <f t="shared" ca="1" si="91"/>
        <v>0</v>
      </c>
      <c r="AN224" s="9">
        <f t="shared" ca="1" si="91"/>
        <v>0</v>
      </c>
      <c r="AO224" s="9">
        <f t="shared" ca="1" si="91"/>
        <v>0</v>
      </c>
      <c r="AP224" s="9">
        <f t="shared" ca="1" si="91"/>
        <v>0</v>
      </c>
      <c r="AQ224" s="9">
        <f t="shared" ca="1" si="91"/>
        <v>0</v>
      </c>
      <c r="AR224" s="9">
        <f t="shared" ca="1" si="91"/>
        <v>0</v>
      </c>
      <c r="AS224" s="9">
        <f t="shared" ca="1" si="91"/>
        <v>0</v>
      </c>
      <c r="AT224" s="9">
        <f t="shared" ca="1" si="91"/>
        <v>0</v>
      </c>
      <c r="AU224" s="9">
        <f t="shared" ca="1" si="91"/>
        <v>0</v>
      </c>
      <c r="AV224" s="9">
        <f t="shared" ca="1" si="91"/>
        <v>0</v>
      </c>
      <c r="AW224" s="9">
        <f t="shared" ca="1" si="91"/>
        <v>0</v>
      </c>
      <c r="AX224" s="9">
        <f t="shared" ca="1" si="91"/>
        <v>0</v>
      </c>
      <c r="AY224" s="9">
        <f t="shared" ca="1" si="91"/>
        <v>0</v>
      </c>
    </row>
    <row r="225" spans="1:51" hidden="1" outlineLevel="1" x14ac:dyDescent="0.5">
      <c r="A225" s="73">
        <f t="shared" si="58"/>
        <v>2018</v>
      </c>
      <c r="B225" s="73" t="str">
        <f t="shared" si="87"/>
        <v>2018 H1</v>
      </c>
      <c r="C225" s="8">
        <v>43251</v>
      </c>
      <c r="D225" s="9">
        <f t="shared" ref="D225:AY225" ca="1" si="92">D173/$D173</f>
        <v>1</v>
      </c>
      <c r="E225" s="9">
        <f t="shared" ca="1" si="92"/>
        <v>1.0100000000000002</v>
      </c>
      <c r="F225" s="9">
        <f t="shared" ca="1" si="92"/>
        <v>1.0201</v>
      </c>
      <c r="G225" s="9">
        <f t="shared" ca="1" si="92"/>
        <v>1.0303010000000001</v>
      </c>
      <c r="H225" s="9">
        <f t="shared" ca="1" si="92"/>
        <v>0.92498134222222228</v>
      </c>
      <c r="I225" s="9">
        <f t="shared" ca="1" si="92"/>
        <v>0.93423115564444448</v>
      </c>
      <c r="J225" s="9">
        <f t="shared" ca="1" si="92"/>
        <v>0.94357346720088897</v>
      </c>
      <c r="K225" s="9">
        <f t="shared" ca="1" si="92"/>
        <v>0.95300920187289784</v>
      </c>
      <c r="L225" s="9">
        <f t="shared" ca="1" si="92"/>
        <v>0.84222188215517346</v>
      </c>
      <c r="M225" s="9">
        <f t="shared" ca="1" si="92"/>
        <v>0.85064410097672516</v>
      </c>
      <c r="N225" s="9">
        <f t="shared" ca="1" si="92"/>
        <v>0.85915054198649254</v>
      </c>
      <c r="O225" s="9">
        <f t="shared" ca="1" si="92"/>
        <v>0.86774204740635741</v>
      </c>
      <c r="P225" s="9">
        <f t="shared" ca="1" si="92"/>
        <v>0.75121668675464659</v>
      </c>
      <c r="Q225" s="9">
        <f t="shared" ca="1" si="92"/>
        <v>0.758728853622193</v>
      </c>
      <c r="R225" s="9">
        <f t="shared" ca="1" si="92"/>
        <v>0.76631614215841493</v>
      </c>
      <c r="S225" s="9">
        <f t="shared" ca="1" si="92"/>
        <v>0.77397930357999911</v>
      </c>
      <c r="T225" s="9">
        <f t="shared" ca="1" si="92"/>
        <v>0.65143258051316588</v>
      </c>
      <c r="U225" s="9">
        <f t="shared" ca="1" si="92"/>
        <v>0.65794690631829766</v>
      </c>
      <c r="V225" s="9">
        <f t="shared" ca="1" si="92"/>
        <v>0.66452637538148063</v>
      </c>
      <c r="W225" s="9">
        <f t="shared" ca="1" si="92"/>
        <v>0.67117163913529532</v>
      </c>
      <c r="X225" s="9">
        <f t="shared" ca="1" si="92"/>
        <v>0</v>
      </c>
      <c r="Y225" s="9">
        <f t="shared" ca="1" si="92"/>
        <v>0</v>
      </c>
      <c r="Z225" s="9">
        <f t="shared" ca="1" si="92"/>
        <v>0</v>
      </c>
      <c r="AA225" s="9">
        <f t="shared" ca="1" si="92"/>
        <v>0</v>
      </c>
      <c r="AB225" s="9">
        <f t="shared" ca="1" si="92"/>
        <v>0</v>
      </c>
      <c r="AC225" s="9">
        <f t="shared" ca="1" si="92"/>
        <v>0</v>
      </c>
      <c r="AD225" s="9">
        <f t="shared" ca="1" si="92"/>
        <v>0</v>
      </c>
      <c r="AE225" s="9">
        <f t="shared" ca="1" si="92"/>
        <v>0</v>
      </c>
      <c r="AF225" s="9">
        <f t="shared" ca="1" si="92"/>
        <v>0</v>
      </c>
      <c r="AG225" s="9">
        <f t="shared" ca="1" si="92"/>
        <v>0</v>
      </c>
      <c r="AH225" s="9">
        <f t="shared" ca="1" si="92"/>
        <v>0</v>
      </c>
      <c r="AI225" s="9">
        <f t="shared" ca="1" si="92"/>
        <v>0</v>
      </c>
      <c r="AJ225" s="9">
        <f t="shared" ca="1" si="92"/>
        <v>0</v>
      </c>
      <c r="AK225" s="9">
        <f t="shared" ca="1" si="92"/>
        <v>0</v>
      </c>
      <c r="AL225" s="9">
        <f t="shared" ca="1" si="92"/>
        <v>0</v>
      </c>
      <c r="AM225" s="9">
        <f t="shared" ca="1" si="92"/>
        <v>0</v>
      </c>
      <c r="AN225" s="9">
        <f t="shared" ca="1" si="92"/>
        <v>0</v>
      </c>
      <c r="AO225" s="9">
        <f t="shared" ca="1" si="92"/>
        <v>0</v>
      </c>
      <c r="AP225" s="9">
        <f t="shared" ca="1" si="92"/>
        <v>0</v>
      </c>
      <c r="AQ225" s="9">
        <f t="shared" ca="1" si="92"/>
        <v>0</v>
      </c>
      <c r="AR225" s="9">
        <f t="shared" ca="1" si="92"/>
        <v>0</v>
      </c>
      <c r="AS225" s="9">
        <f t="shared" ca="1" si="92"/>
        <v>0</v>
      </c>
      <c r="AT225" s="9">
        <f t="shared" ca="1" si="92"/>
        <v>0</v>
      </c>
      <c r="AU225" s="9">
        <f t="shared" ca="1" si="92"/>
        <v>0</v>
      </c>
      <c r="AV225" s="9">
        <f t="shared" ca="1" si="92"/>
        <v>0</v>
      </c>
      <c r="AW225" s="9">
        <f t="shared" ca="1" si="92"/>
        <v>0</v>
      </c>
      <c r="AX225" s="9">
        <f t="shared" ca="1" si="92"/>
        <v>0</v>
      </c>
      <c r="AY225" s="9">
        <f t="shared" ca="1" si="92"/>
        <v>0</v>
      </c>
    </row>
    <row r="226" spans="1:51" hidden="1" outlineLevel="1" x14ac:dyDescent="0.5">
      <c r="A226" s="73">
        <f t="shared" si="58"/>
        <v>2018</v>
      </c>
      <c r="B226" s="73" t="str">
        <f t="shared" si="87"/>
        <v>2018 H1</v>
      </c>
      <c r="C226" s="8">
        <v>43281</v>
      </c>
      <c r="D226" s="9">
        <f t="shared" ref="D226:AY226" ca="1" si="93">D174/$D174</f>
        <v>1</v>
      </c>
      <c r="E226" s="9">
        <f t="shared" ca="1" si="93"/>
        <v>1.0100000000000002</v>
      </c>
      <c r="F226" s="9">
        <f t="shared" ca="1" si="93"/>
        <v>1.0201</v>
      </c>
      <c r="G226" s="9">
        <f t="shared" ca="1" si="93"/>
        <v>1.0303010000000001</v>
      </c>
      <c r="H226" s="9">
        <f t="shared" ca="1" si="93"/>
        <v>0.92498134222222228</v>
      </c>
      <c r="I226" s="9">
        <f t="shared" ca="1" si="93"/>
        <v>0.93423115564444448</v>
      </c>
      <c r="J226" s="9">
        <f t="shared" ca="1" si="93"/>
        <v>0.94357346720088897</v>
      </c>
      <c r="K226" s="9">
        <f t="shared" ca="1" si="93"/>
        <v>0.95300920187289784</v>
      </c>
      <c r="L226" s="9">
        <f t="shared" ca="1" si="93"/>
        <v>0.84222188215517346</v>
      </c>
      <c r="M226" s="9">
        <f t="shared" ca="1" si="93"/>
        <v>0.85064410097672516</v>
      </c>
      <c r="N226" s="9">
        <f t="shared" ca="1" si="93"/>
        <v>0.85915054198649254</v>
      </c>
      <c r="O226" s="9">
        <f t="shared" ca="1" si="93"/>
        <v>0.86774204740635741</v>
      </c>
      <c r="P226" s="9">
        <f t="shared" ca="1" si="93"/>
        <v>0.75121668675464659</v>
      </c>
      <c r="Q226" s="9">
        <f t="shared" ca="1" si="93"/>
        <v>0.758728853622193</v>
      </c>
      <c r="R226" s="9">
        <f t="shared" ca="1" si="93"/>
        <v>0.76631614215841493</v>
      </c>
      <c r="S226" s="9">
        <f t="shared" ca="1" si="93"/>
        <v>0.77397930357999911</v>
      </c>
      <c r="T226" s="9">
        <f t="shared" ca="1" si="93"/>
        <v>0.65143258051316588</v>
      </c>
      <c r="U226" s="9">
        <f t="shared" ca="1" si="93"/>
        <v>0.65794690631829766</v>
      </c>
      <c r="V226" s="9">
        <f t="shared" ca="1" si="93"/>
        <v>0.66452637538148063</v>
      </c>
      <c r="W226" s="9">
        <f t="shared" ca="1" si="93"/>
        <v>0</v>
      </c>
      <c r="X226" s="9">
        <f t="shared" ca="1" si="93"/>
        <v>0</v>
      </c>
      <c r="Y226" s="9">
        <f t="shared" ca="1" si="93"/>
        <v>0</v>
      </c>
      <c r="Z226" s="9">
        <f t="shared" ca="1" si="93"/>
        <v>0</v>
      </c>
      <c r="AA226" s="9">
        <f t="shared" ca="1" si="93"/>
        <v>0</v>
      </c>
      <c r="AB226" s="9">
        <f t="shared" ca="1" si="93"/>
        <v>0</v>
      </c>
      <c r="AC226" s="9">
        <f t="shared" ca="1" si="93"/>
        <v>0</v>
      </c>
      <c r="AD226" s="9">
        <f t="shared" ca="1" si="93"/>
        <v>0</v>
      </c>
      <c r="AE226" s="9">
        <f t="shared" ca="1" si="93"/>
        <v>0</v>
      </c>
      <c r="AF226" s="9">
        <f t="shared" ca="1" si="93"/>
        <v>0</v>
      </c>
      <c r="AG226" s="9">
        <f t="shared" ca="1" si="93"/>
        <v>0</v>
      </c>
      <c r="AH226" s="9">
        <f t="shared" ca="1" si="93"/>
        <v>0</v>
      </c>
      <c r="AI226" s="9">
        <f t="shared" ca="1" si="93"/>
        <v>0</v>
      </c>
      <c r="AJ226" s="9">
        <f t="shared" ca="1" si="93"/>
        <v>0</v>
      </c>
      <c r="AK226" s="9">
        <f t="shared" ca="1" si="93"/>
        <v>0</v>
      </c>
      <c r="AL226" s="9">
        <f t="shared" ca="1" si="93"/>
        <v>0</v>
      </c>
      <c r="AM226" s="9">
        <f t="shared" ca="1" si="93"/>
        <v>0</v>
      </c>
      <c r="AN226" s="9">
        <f t="shared" ca="1" si="93"/>
        <v>0</v>
      </c>
      <c r="AO226" s="9">
        <f t="shared" ca="1" si="93"/>
        <v>0</v>
      </c>
      <c r="AP226" s="9">
        <f t="shared" ca="1" si="93"/>
        <v>0</v>
      </c>
      <c r="AQ226" s="9">
        <f t="shared" ca="1" si="93"/>
        <v>0</v>
      </c>
      <c r="AR226" s="9">
        <f t="shared" ca="1" si="93"/>
        <v>0</v>
      </c>
      <c r="AS226" s="9">
        <f t="shared" ca="1" si="93"/>
        <v>0</v>
      </c>
      <c r="AT226" s="9">
        <f t="shared" ca="1" si="93"/>
        <v>0</v>
      </c>
      <c r="AU226" s="9">
        <f t="shared" ca="1" si="93"/>
        <v>0</v>
      </c>
      <c r="AV226" s="9">
        <f t="shared" ca="1" si="93"/>
        <v>0</v>
      </c>
      <c r="AW226" s="9">
        <f t="shared" ca="1" si="93"/>
        <v>0</v>
      </c>
      <c r="AX226" s="9">
        <f t="shared" ca="1" si="93"/>
        <v>0</v>
      </c>
      <c r="AY226" s="9">
        <f t="shared" ca="1" si="93"/>
        <v>0</v>
      </c>
    </row>
    <row r="227" spans="1:51" hidden="1" outlineLevel="1" x14ac:dyDescent="0.5">
      <c r="A227" s="73">
        <f t="shared" si="58"/>
        <v>2018</v>
      </c>
      <c r="B227" s="73" t="str">
        <f t="shared" ref="B227:B232" si="94">A227&amp;" H2"</f>
        <v>2018 H2</v>
      </c>
      <c r="C227" s="8">
        <v>43312</v>
      </c>
      <c r="D227" s="9">
        <f t="shared" ref="D227:AY227" ca="1" si="95">D175/$D175</f>
        <v>1</v>
      </c>
      <c r="E227" s="9">
        <f t="shared" ca="1" si="95"/>
        <v>1.01</v>
      </c>
      <c r="F227" s="9">
        <f t="shared" ca="1" si="95"/>
        <v>1.0201</v>
      </c>
      <c r="G227" s="9">
        <f t="shared" ca="1" si="95"/>
        <v>1.0303009999999999</v>
      </c>
      <c r="H227" s="9">
        <f t="shared" ca="1" si="95"/>
        <v>0.936543609</v>
      </c>
      <c r="I227" s="9">
        <f t="shared" ca="1" si="95"/>
        <v>0.94590904508999996</v>
      </c>
      <c r="J227" s="9">
        <f t="shared" ca="1" si="95"/>
        <v>0.95536813554090005</v>
      </c>
      <c r="K227" s="9">
        <f t="shared" ca="1" si="95"/>
        <v>0.96492181689630907</v>
      </c>
      <c r="L227" s="9">
        <f t="shared" ca="1" si="95"/>
        <v>0.86628536450246407</v>
      </c>
      <c r="M227" s="9">
        <f t="shared" ca="1" si="95"/>
        <v>0.87494821814748869</v>
      </c>
      <c r="N227" s="9">
        <f t="shared" ca="1" si="95"/>
        <v>0.88369770032896366</v>
      </c>
      <c r="O227" s="9">
        <f t="shared" ca="1" si="95"/>
        <v>0.89253467733225322</v>
      </c>
      <c r="P227" s="9">
        <f t="shared" ca="1" si="95"/>
        <v>0.78877752109237875</v>
      </c>
      <c r="Q227" s="9">
        <f t="shared" ca="1" si="95"/>
        <v>0.79666529630330263</v>
      </c>
      <c r="R227" s="9">
        <f t="shared" ca="1" si="95"/>
        <v>0.80463194926633574</v>
      </c>
      <c r="S227" s="9">
        <f t="shared" ca="1" si="95"/>
        <v>0.81267826875899896</v>
      </c>
      <c r="T227" s="9">
        <f t="shared" ca="1" si="95"/>
        <v>0.70354718695421914</v>
      </c>
      <c r="U227" s="9">
        <f t="shared" ca="1" si="95"/>
        <v>0.71058265882376137</v>
      </c>
      <c r="V227" s="9">
        <f t="shared" ca="1" si="95"/>
        <v>0</v>
      </c>
      <c r="W227" s="9">
        <f t="shared" ca="1" si="95"/>
        <v>0</v>
      </c>
      <c r="X227" s="9">
        <f t="shared" ca="1" si="95"/>
        <v>0</v>
      </c>
      <c r="Y227" s="9">
        <f t="shared" ca="1" si="95"/>
        <v>0</v>
      </c>
      <c r="Z227" s="9">
        <f t="shared" ca="1" si="95"/>
        <v>0</v>
      </c>
      <c r="AA227" s="9">
        <f t="shared" ca="1" si="95"/>
        <v>0</v>
      </c>
      <c r="AB227" s="9">
        <f t="shared" ca="1" si="95"/>
        <v>0</v>
      </c>
      <c r="AC227" s="9">
        <f t="shared" ca="1" si="95"/>
        <v>0</v>
      </c>
      <c r="AD227" s="9">
        <f t="shared" ca="1" si="95"/>
        <v>0</v>
      </c>
      <c r="AE227" s="9">
        <f t="shared" ca="1" si="95"/>
        <v>0</v>
      </c>
      <c r="AF227" s="9">
        <f t="shared" ca="1" si="95"/>
        <v>0</v>
      </c>
      <c r="AG227" s="9">
        <f t="shared" ca="1" si="95"/>
        <v>0</v>
      </c>
      <c r="AH227" s="9">
        <f t="shared" ca="1" si="95"/>
        <v>0</v>
      </c>
      <c r="AI227" s="9">
        <f t="shared" ca="1" si="95"/>
        <v>0</v>
      </c>
      <c r="AJ227" s="9">
        <f t="shared" ca="1" si="95"/>
        <v>0</v>
      </c>
      <c r="AK227" s="9">
        <f t="shared" ca="1" si="95"/>
        <v>0</v>
      </c>
      <c r="AL227" s="9">
        <f t="shared" ca="1" si="95"/>
        <v>0</v>
      </c>
      <c r="AM227" s="9">
        <f t="shared" ca="1" si="95"/>
        <v>0</v>
      </c>
      <c r="AN227" s="9">
        <f t="shared" ca="1" si="95"/>
        <v>0</v>
      </c>
      <c r="AO227" s="9">
        <f t="shared" ca="1" si="95"/>
        <v>0</v>
      </c>
      <c r="AP227" s="9">
        <f t="shared" ca="1" si="95"/>
        <v>0</v>
      </c>
      <c r="AQ227" s="9">
        <f t="shared" ca="1" si="95"/>
        <v>0</v>
      </c>
      <c r="AR227" s="9">
        <f t="shared" ca="1" si="95"/>
        <v>0</v>
      </c>
      <c r="AS227" s="9">
        <f t="shared" ca="1" si="95"/>
        <v>0</v>
      </c>
      <c r="AT227" s="9">
        <f t="shared" ca="1" si="95"/>
        <v>0</v>
      </c>
      <c r="AU227" s="9">
        <f t="shared" ca="1" si="95"/>
        <v>0</v>
      </c>
      <c r="AV227" s="9">
        <f t="shared" ca="1" si="95"/>
        <v>0</v>
      </c>
      <c r="AW227" s="9">
        <f t="shared" ca="1" si="95"/>
        <v>0</v>
      </c>
      <c r="AX227" s="9">
        <f t="shared" ca="1" si="95"/>
        <v>0</v>
      </c>
      <c r="AY227" s="9">
        <f t="shared" ca="1" si="95"/>
        <v>0</v>
      </c>
    </row>
    <row r="228" spans="1:51" hidden="1" outlineLevel="1" x14ac:dyDescent="0.5">
      <c r="A228" s="73">
        <f t="shared" si="58"/>
        <v>2018</v>
      </c>
      <c r="B228" s="73" t="str">
        <f t="shared" si="94"/>
        <v>2018 H2</v>
      </c>
      <c r="C228" s="8">
        <v>43343</v>
      </c>
      <c r="D228" s="9">
        <f t="shared" ref="D228:AY228" ca="1" si="96">D176/$D176</f>
        <v>1</v>
      </c>
      <c r="E228" s="9">
        <f t="shared" ca="1" si="96"/>
        <v>1.01</v>
      </c>
      <c r="F228" s="9">
        <f t="shared" ca="1" si="96"/>
        <v>1.0201</v>
      </c>
      <c r="G228" s="9">
        <f t="shared" ca="1" si="96"/>
        <v>1.0303009999999999</v>
      </c>
      <c r="H228" s="9">
        <f t="shared" ca="1" si="96"/>
        <v>0.94600364545454552</v>
      </c>
      <c r="I228" s="9">
        <f t="shared" ca="1" si="96"/>
        <v>0.95546368190909081</v>
      </c>
      <c r="J228" s="9">
        <f t="shared" ca="1" si="96"/>
        <v>0.96501831872818189</v>
      </c>
      <c r="K228" s="9">
        <f t="shared" ca="1" si="96"/>
        <v>0.97466850191546361</v>
      </c>
      <c r="L228" s="9">
        <f t="shared" ca="1" si="96"/>
        <v>0.88597366824115653</v>
      </c>
      <c r="M228" s="9">
        <f t="shared" ca="1" si="96"/>
        <v>0.894833404923568</v>
      </c>
      <c r="N228" s="9">
        <f t="shared" ca="1" si="96"/>
        <v>0.90378173897280378</v>
      </c>
      <c r="O228" s="9">
        <f t="shared" ca="1" si="96"/>
        <v>0.91281955636253176</v>
      </c>
      <c r="P228" s="9">
        <f t="shared" ca="1" si="96"/>
        <v>0.81950911282325067</v>
      </c>
      <c r="Q228" s="9">
        <f t="shared" ca="1" si="96"/>
        <v>0.82770420395148325</v>
      </c>
      <c r="R228" s="9">
        <f t="shared" ca="1" si="96"/>
        <v>0.8359812459909981</v>
      </c>
      <c r="S228" s="9">
        <f t="shared" ca="1" si="96"/>
        <v>0.84434105845090812</v>
      </c>
      <c r="T228" s="9">
        <f t="shared" ca="1" si="96"/>
        <v>0.74618641040598999</v>
      </c>
      <c r="U228" s="9">
        <f t="shared" ca="1" si="96"/>
        <v>0</v>
      </c>
      <c r="V228" s="9">
        <f t="shared" ca="1" si="96"/>
        <v>0</v>
      </c>
      <c r="W228" s="9">
        <f t="shared" ca="1" si="96"/>
        <v>0</v>
      </c>
      <c r="X228" s="9">
        <f t="shared" ca="1" si="96"/>
        <v>0</v>
      </c>
      <c r="Y228" s="9">
        <f t="shared" ca="1" si="96"/>
        <v>0</v>
      </c>
      <c r="Z228" s="9">
        <f t="shared" ca="1" si="96"/>
        <v>0</v>
      </c>
      <c r="AA228" s="9">
        <f t="shared" ca="1" si="96"/>
        <v>0</v>
      </c>
      <c r="AB228" s="9">
        <f t="shared" ca="1" si="96"/>
        <v>0</v>
      </c>
      <c r="AC228" s="9">
        <f t="shared" ca="1" si="96"/>
        <v>0</v>
      </c>
      <c r="AD228" s="9">
        <f t="shared" ca="1" si="96"/>
        <v>0</v>
      </c>
      <c r="AE228" s="9">
        <f t="shared" ca="1" si="96"/>
        <v>0</v>
      </c>
      <c r="AF228" s="9">
        <f t="shared" ca="1" si="96"/>
        <v>0</v>
      </c>
      <c r="AG228" s="9">
        <f t="shared" ca="1" si="96"/>
        <v>0</v>
      </c>
      <c r="AH228" s="9">
        <f t="shared" ca="1" si="96"/>
        <v>0</v>
      </c>
      <c r="AI228" s="9">
        <f t="shared" ca="1" si="96"/>
        <v>0</v>
      </c>
      <c r="AJ228" s="9">
        <f t="shared" ca="1" si="96"/>
        <v>0</v>
      </c>
      <c r="AK228" s="9">
        <f t="shared" ca="1" si="96"/>
        <v>0</v>
      </c>
      <c r="AL228" s="9">
        <f t="shared" ca="1" si="96"/>
        <v>0</v>
      </c>
      <c r="AM228" s="9">
        <f t="shared" ca="1" si="96"/>
        <v>0</v>
      </c>
      <c r="AN228" s="9">
        <f t="shared" ca="1" si="96"/>
        <v>0</v>
      </c>
      <c r="AO228" s="9">
        <f t="shared" ca="1" si="96"/>
        <v>0</v>
      </c>
      <c r="AP228" s="9">
        <f t="shared" ca="1" si="96"/>
        <v>0</v>
      </c>
      <c r="AQ228" s="9">
        <f t="shared" ca="1" si="96"/>
        <v>0</v>
      </c>
      <c r="AR228" s="9">
        <f t="shared" ca="1" si="96"/>
        <v>0</v>
      </c>
      <c r="AS228" s="9">
        <f t="shared" ca="1" si="96"/>
        <v>0</v>
      </c>
      <c r="AT228" s="9">
        <f t="shared" ca="1" si="96"/>
        <v>0</v>
      </c>
      <c r="AU228" s="9">
        <f t="shared" ca="1" si="96"/>
        <v>0</v>
      </c>
      <c r="AV228" s="9">
        <f t="shared" ca="1" si="96"/>
        <v>0</v>
      </c>
      <c r="AW228" s="9">
        <f t="shared" ca="1" si="96"/>
        <v>0</v>
      </c>
      <c r="AX228" s="9">
        <f t="shared" ca="1" si="96"/>
        <v>0</v>
      </c>
      <c r="AY228" s="9">
        <f t="shared" ca="1" si="96"/>
        <v>0</v>
      </c>
    </row>
    <row r="229" spans="1:51" hidden="1" outlineLevel="1" x14ac:dyDescent="0.5">
      <c r="A229" s="73">
        <f t="shared" si="58"/>
        <v>2018</v>
      </c>
      <c r="B229" s="73" t="str">
        <f t="shared" si="94"/>
        <v>2018 H2</v>
      </c>
      <c r="C229" s="8">
        <v>43373</v>
      </c>
      <c r="D229" s="9">
        <f t="shared" ref="D229:AY229" ca="1" si="97">D177/$D177</f>
        <v>1</v>
      </c>
      <c r="E229" s="9">
        <f t="shared" ca="1" si="97"/>
        <v>1.01</v>
      </c>
      <c r="F229" s="9">
        <f t="shared" ca="1" si="97"/>
        <v>1.0201</v>
      </c>
      <c r="G229" s="9">
        <f t="shared" ca="1" si="97"/>
        <v>1.0303010000000001</v>
      </c>
      <c r="H229" s="9">
        <f t="shared" ca="1" si="97"/>
        <v>0.9538870091666668</v>
      </c>
      <c r="I229" s="9">
        <f t="shared" ca="1" si="97"/>
        <v>0.96342587925833345</v>
      </c>
      <c r="J229" s="9">
        <f t="shared" ca="1" si="97"/>
        <v>0.97306013805091685</v>
      </c>
      <c r="K229" s="9">
        <f t="shared" ca="1" si="97"/>
        <v>0.98279073943142592</v>
      </c>
      <c r="L229" s="9">
        <f t="shared" ca="1" si="97"/>
        <v>0.90238058802340015</v>
      </c>
      <c r="M229" s="9">
        <f t="shared" ca="1" si="97"/>
        <v>0.91140439390363426</v>
      </c>
      <c r="N229" s="9">
        <f t="shared" ca="1" si="97"/>
        <v>0.92051843784267062</v>
      </c>
      <c r="O229" s="9">
        <f t="shared" ca="1" si="97"/>
        <v>0.92972362222109728</v>
      </c>
      <c r="P229" s="9">
        <f t="shared" ca="1" si="97"/>
        <v>0.84511877259897739</v>
      </c>
      <c r="Q229" s="9">
        <f t="shared" ca="1" si="97"/>
        <v>0.85356996032496713</v>
      </c>
      <c r="R229" s="9">
        <f t="shared" ca="1" si="97"/>
        <v>0.86210565992821686</v>
      </c>
      <c r="S229" s="9">
        <f t="shared" ca="1" si="97"/>
        <v>0.870726716527499</v>
      </c>
      <c r="T229" s="9">
        <f t="shared" ca="1" si="97"/>
        <v>0</v>
      </c>
      <c r="U229" s="9">
        <f t="shared" ca="1" si="97"/>
        <v>0</v>
      </c>
      <c r="V229" s="9">
        <f t="shared" ca="1" si="97"/>
        <v>0</v>
      </c>
      <c r="W229" s="9">
        <f t="shared" ca="1" si="97"/>
        <v>0</v>
      </c>
      <c r="X229" s="9">
        <f t="shared" ca="1" si="97"/>
        <v>0</v>
      </c>
      <c r="Y229" s="9">
        <f t="shared" ca="1" si="97"/>
        <v>0</v>
      </c>
      <c r="Z229" s="9">
        <f t="shared" ca="1" si="97"/>
        <v>0</v>
      </c>
      <c r="AA229" s="9">
        <f t="shared" ca="1" si="97"/>
        <v>0</v>
      </c>
      <c r="AB229" s="9">
        <f t="shared" ca="1" si="97"/>
        <v>0</v>
      </c>
      <c r="AC229" s="9">
        <f t="shared" ca="1" si="97"/>
        <v>0</v>
      </c>
      <c r="AD229" s="9">
        <f t="shared" ca="1" si="97"/>
        <v>0</v>
      </c>
      <c r="AE229" s="9">
        <f t="shared" ca="1" si="97"/>
        <v>0</v>
      </c>
      <c r="AF229" s="9">
        <f t="shared" ca="1" si="97"/>
        <v>0</v>
      </c>
      <c r="AG229" s="9">
        <f t="shared" ca="1" si="97"/>
        <v>0</v>
      </c>
      <c r="AH229" s="9">
        <f t="shared" ca="1" si="97"/>
        <v>0</v>
      </c>
      <c r="AI229" s="9">
        <f t="shared" ca="1" si="97"/>
        <v>0</v>
      </c>
      <c r="AJ229" s="9">
        <f t="shared" ca="1" si="97"/>
        <v>0</v>
      </c>
      <c r="AK229" s="9">
        <f t="shared" ca="1" si="97"/>
        <v>0</v>
      </c>
      <c r="AL229" s="9">
        <f t="shared" ca="1" si="97"/>
        <v>0</v>
      </c>
      <c r="AM229" s="9">
        <f t="shared" ca="1" si="97"/>
        <v>0</v>
      </c>
      <c r="AN229" s="9">
        <f t="shared" ca="1" si="97"/>
        <v>0</v>
      </c>
      <c r="AO229" s="9">
        <f t="shared" ca="1" si="97"/>
        <v>0</v>
      </c>
      <c r="AP229" s="9">
        <f t="shared" ca="1" si="97"/>
        <v>0</v>
      </c>
      <c r="AQ229" s="9">
        <f t="shared" ca="1" si="97"/>
        <v>0</v>
      </c>
      <c r="AR229" s="9">
        <f t="shared" ca="1" si="97"/>
        <v>0</v>
      </c>
      <c r="AS229" s="9">
        <f t="shared" ca="1" si="97"/>
        <v>0</v>
      </c>
      <c r="AT229" s="9">
        <f t="shared" ca="1" si="97"/>
        <v>0</v>
      </c>
      <c r="AU229" s="9">
        <f t="shared" ca="1" si="97"/>
        <v>0</v>
      </c>
      <c r="AV229" s="9">
        <f t="shared" ca="1" si="97"/>
        <v>0</v>
      </c>
      <c r="AW229" s="9">
        <f t="shared" ca="1" si="97"/>
        <v>0</v>
      </c>
      <c r="AX229" s="9">
        <f t="shared" ca="1" si="97"/>
        <v>0</v>
      </c>
      <c r="AY229" s="9">
        <f t="shared" ca="1" si="97"/>
        <v>0</v>
      </c>
    </row>
    <row r="230" spans="1:51" hidden="1" outlineLevel="1" x14ac:dyDescent="0.5">
      <c r="A230" s="73">
        <f t="shared" si="58"/>
        <v>2018</v>
      </c>
      <c r="B230" s="73" t="str">
        <f t="shared" si="94"/>
        <v>2018 H2</v>
      </c>
      <c r="C230" s="8">
        <v>43404</v>
      </c>
      <c r="D230" s="9">
        <f t="shared" ref="D230:AY230" ca="1" si="98">D178/$D178</f>
        <v>1</v>
      </c>
      <c r="E230" s="9">
        <f t="shared" ca="1" si="98"/>
        <v>1.01</v>
      </c>
      <c r="F230" s="9">
        <f t="shared" ca="1" si="98"/>
        <v>1.0201</v>
      </c>
      <c r="G230" s="9">
        <f t="shared" ca="1" si="98"/>
        <v>1.0303010000000001</v>
      </c>
      <c r="H230" s="9">
        <f t="shared" ca="1" si="98"/>
        <v>0.9538870091666668</v>
      </c>
      <c r="I230" s="9">
        <f t="shared" ca="1" si="98"/>
        <v>0.96342587925833345</v>
      </c>
      <c r="J230" s="9">
        <f t="shared" ca="1" si="98"/>
        <v>0.97306013805091685</v>
      </c>
      <c r="K230" s="9">
        <f t="shared" ca="1" si="98"/>
        <v>0.98279073943142592</v>
      </c>
      <c r="L230" s="9">
        <f t="shared" ca="1" si="98"/>
        <v>0.90238058802340015</v>
      </c>
      <c r="M230" s="9">
        <f t="shared" ca="1" si="98"/>
        <v>0.91140439390363426</v>
      </c>
      <c r="N230" s="9">
        <f t="shared" ca="1" si="98"/>
        <v>0.92051843784267062</v>
      </c>
      <c r="O230" s="9">
        <f t="shared" ca="1" si="98"/>
        <v>0.92972362222109728</v>
      </c>
      <c r="P230" s="9">
        <f t="shared" ca="1" si="98"/>
        <v>0.84511877259897739</v>
      </c>
      <c r="Q230" s="9">
        <f t="shared" ca="1" si="98"/>
        <v>0.85356996032496713</v>
      </c>
      <c r="R230" s="9">
        <f t="shared" ca="1" si="98"/>
        <v>0.86210565992821686</v>
      </c>
      <c r="S230" s="9">
        <f t="shared" ca="1" si="98"/>
        <v>0</v>
      </c>
      <c r="T230" s="9">
        <f t="shared" ca="1" si="98"/>
        <v>0</v>
      </c>
      <c r="U230" s="9">
        <f t="shared" ca="1" si="98"/>
        <v>0</v>
      </c>
      <c r="V230" s="9">
        <f t="shared" ca="1" si="98"/>
        <v>0</v>
      </c>
      <c r="W230" s="9">
        <f t="shared" ca="1" si="98"/>
        <v>0</v>
      </c>
      <c r="X230" s="9">
        <f t="shared" ca="1" si="98"/>
        <v>0</v>
      </c>
      <c r="Y230" s="9">
        <f t="shared" ca="1" si="98"/>
        <v>0</v>
      </c>
      <c r="Z230" s="9">
        <f t="shared" ca="1" si="98"/>
        <v>0</v>
      </c>
      <c r="AA230" s="9">
        <f t="shared" ca="1" si="98"/>
        <v>0</v>
      </c>
      <c r="AB230" s="9">
        <f t="shared" ca="1" si="98"/>
        <v>0</v>
      </c>
      <c r="AC230" s="9">
        <f t="shared" ca="1" si="98"/>
        <v>0</v>
      </c>
      <c r="AD230" s="9">
        <f t="shared" ca="1" si="98"/>
        <v>0</v>
      </c>
      <c r="AE230" s="9">
        <f t="shared" ca="1" si="98"/>
        <v>0</v>
      </c>
      <c r="AF230" s="9">
        <f t="shared" ca="1" si="98"/>
        <v>0</v>
      </c>
      <c r="AG230" s="9">
        <f t="shared" ca="1" si="98"/>
        <v>0</v>
      </c>
      <c r="AH230" s="9">
        <f t="shared" ca="1" si="98"/>
        <v>0</v>
      </c>
      <c r="AI230" s="9">
        <f t="shared" ca="1" si="98"/>
        <v>0</v>
      </c>
      <c r="AJ230" s="9">
        <f t="shared" ca="1" si="98"/>
        <v>0</v>
      </c>
      <c r="AK230" s="9">
        <f t="shared" ca="1" si="98"/>
        <v>0</v>
      </c>
      <c r="AL230" s="9">
        <f t="shared" ca="1" si="98"/>
        <v>0</v>
      </c>
      <c r="AM230" s="9">
        <f t="shared" ca="1" si="98"/>
        <v>0</v>
      </c>
      <c r="AN230" s="9">
        <f t="shared" ca="1" si="98"/>
        <v>0</v>
      </c>
      <c r="AO230" s="9">
        <f t="shared" ca="1" si="98"/>
        <v>0</v>
      </c>
      <c r="AP230" s="9">
        <f t="shared" ca="1" si="98"/>
        <v>0</v>
      </c>
      <c r="AQ230" s="9">
        <f t="shared" ca="1" si="98"/>
        <v>0</v>
      </c>
      <c r="AR230" s="9">
        <f t="shared" ca="1" si="98"/>
        <v>0</v>
      </c>
      <c r="AS230" s="9">
        <f t="shared" ca="1" si="98"/>
        <v>0</v>
      </c>
      <c r="AT230" s="9">
        <f t="shared" ca="1" si="98"/>
        <v>0</v>
      </c>
      <c r="AU230" s="9">
        <f t="shared" ca="1" si="98"/>
        <v>0</v>
      </c>
      <c r="AV230" s="9">
        <f t="shared" ca="1" si="98"/>
        <v>0</v>
      </c>
      <c r="AW230" s="9">
        <f t="shared" ca="1" si="98"/>
        <v>0</v>
      </c>
      <c r="AX230" s="9">
        <f t="shared" ca="1" si="98"/>
        <v>0</v>
      </c>
      <c r="AY230" s="9">
        <f t="shared" ca="1" si="98"/>
        <v>0</v>
      </c>
    </row>
    <row r="231" spans="1:51" hidden="1" outlineLevel="1" x14ac:dyDescent="0.5">
      <c r="A231" s="73">
        <f t="shared" si="58"/>
        <v>2018</v>
      </c>
      <c r="B231" s="73" t="str">
        <f t="shared" si="94"/>
        <v>2018 H2</v>
      </c>
      <c r="C231" s="8">
        <v>43434</v>
      </c>
      <c r="D231" s="9">
        <f t="shared" ref="D231:AY231" ca="1" si="99">D179/$D179</f>
        <v>1</v>
      </c>
      <c r="E231" s="9">
        <f t="shared" ca="1" si="99"/>
        <v>1.01</v>
      </c>
      <c r="F231" s="9">
        <f t="shared" ca="1" si="99"/>
        <v>1.0201</v>
      </c>
      <c r="G231" s="9">
        <f t="shared" ca="1" si="99"/>
        <v>1.0303010000000001</v>
      </c>
      <c r="H231" s="9">
        <f t="shared" ca="1" si="99"/>
        <v>0.9538870091666668</v>
      </c>
      <c r="I231" s="9">
        <f t="shared" ca="1" si="99"/>
        <v>0.96342587925833345</v>
      </c>
      <c r="J231" s="9">
        <f t="shared" ca="1" si="99"/>
        <v>0.97306013805091685</v>
      </c>
      <c r="K231" s="9">
        <f t="shared" ca="1" si="99"/>
        <v>0.98279073943142592</v>
      </c>
      <c r="L231" s="9">
        <f t="shared" ca="1" si="99"/>
        <v>0.90238058802340015</v>
      </c>
      <c r="M231" s="9">
        <f t="shared" ca="1" si="99"/>
        <v>0.91140439390363426</v>
      </c>
      <c r="N231" s="9">
        <f t="shared" ca="1" si="99"/>
        <v>0.92051843784267062</v>
      </c>
      <c r="O231" s="9">
        <f t="shared" ca="1" si="99"/>
        <v>0.92972362222109728</v>
      </c>
      <c r="P231" s="9">
        <f t="shared" ca="1" si="99"/>
        <v>0.84511877259897739</v>
      </c>
      <c r="Q231" s="9">
        <f t="shared" ca="1" si="99"/>
        <v>0.85356996032496713</v>
      </c>
      <c r="R231" s="9">
        <f t="shared" ca="1" si="99"/>
        <v>0</v>
      </c>
      <c r="S231" s="9">
        <f t="shared" ca="1" si="99"/>
        <v>0</v>
      </c>
      <c r="T231" s="9">
        <f t="shared" ca="1" si="99"/>
        <v>0</v>
      </c>
      <c r="U231" s="9">
        <f t="shared" ca="1" si="99"/>
        <v>0</v>
      </c>
      <c r="V231" s="9">
        <f t="shared" ca="1" si="99"/>
        <v>0</v>
      </c>
      <c r="W231" s="9">
        <f t="shared" ca="1" si="99"/>
        <v>0</v>
      </c>
      <c r="X231" s="9">
        <f t="shared" ca="1" si="99"/>
        <v>0</v>
      </c>
      <c r="Y231" s="9">
        <f t="shared" ca="1" si="99"/>
        <v>0</v>
      </c>
      <c r="Z231" s="9">
        <f t="shared" ca="1" si="99"/>
        <v>0</v>
      </c>
      <c r="AA231" s="9">
        <f t="shared" ca="1" si="99"/>
        <v>0</v>
      </c>
      <c r="AB231" s="9">
        <f t="shared" ca="1" si="99"/>
        <v>0</v>
      </c>
      <c r="AC231" s="9">
        <f t="shared" ca="1" si="99"/>
        <v>0</v>
      </c>
      <c r="AD231" s="9">
        <f t="shared" ca="1" si="99"/>
        <v>0</v>
      </c>
      <c r="AE231" s="9">
        <f t="shared" ca="1" si="99"/>
        <v>0</v>
      </c>
      <c r="AF231" s="9">
        <f t="shared" ca="1" si="99"/>
        <v>0</v>
      </c>
      <c r="AG231" s="9">
        <f t="shared" ca="1" si="99"/>
        <v>0</v>
      </c>
      <c r="AH231" s="9">
        <f t="shared" ca="1" si="99"/>
        <v>0</v>
      </c>
      <c r="AI231" s="9">
        <f t="shared" ca="1" si="99"/>
        <v>0</v>
      </c>
      <c r="AJ231" s="9">
        <f t="shared" ca="1" si="99"/>
        <v>0</v>
      </c>
      <c r="AK231" s="9">
        <f t="shared" ca="1" si="99"/>
        <v>0</v>
      </c>
      <c r="AL231" s="9">
        <f t="shared" ca="1" si="99"/>
        <v>0</v>
      </c>
      <c r="AM231" s="9">
        <f t="shared" ca="1" si="99"/>
        <v>0</v>
      </c>
      <c r="AN231" s="9">
        <f t="shared" ca="1" si="99"/>
        <v>0</v>
      </c>
      <c r="AO231" s="9">
        <f t="shared" ca="1" si="99"/>
        <v>0</v>
      </c>
      <c r="AP231" s="9">
        <f t="shared" ca="1" si="99"/>
        <v>0</v>
      </c>
      <c r="AQ231" s="9">
        <f t="shared" ca="1" si="99"/>
        <v>0</v>
      </c>
      <c r="AR231" s="9">
        <f t="shared" ca="1" si="99"/>
        <v>0</v>
      </c>
      <c r="AS231" s="9">
        <f t="shared" ca="1" si="99"/>
        <v>0</v>
      </c>
      <c r="AT231" s="9">
        <f t="shared" ca="1" si="99"/>
        <v>0</v>
      </c>
      <c r="AU231" s="9">
        <f t="shared" ca="1" si="99"/>
        <v>0</v>
      </c>
      <c r="AV231" s="9">
        <f t="shared" ca="1" si="99"/>
        <v>0</v>
      </c>
      <c r="AW231" s="9">
        <f t="shared" ca="1" si="99"/>
        <v>0</v>
      </c>
      <c r="AX231" s="9">
        <f t="shared" ca="1" si="99"/>
        <v>0</v>
      </c>
      <c r="AY231" s="9">
        <f t="shared" ca="1" si="99"/>
        <v>0</v>
      </c>
    </row>
    <row r="232" spans="1:51" hidden="1" outlineLevel="1" x14ac:dyDescent="0.5">
      <c r="A232" s="73">
        <f t="shared" si="58"/>
        <v>2018</v>
      </c>
      <c r="B232" s="73" t="str">
        <f t="shared" si="94"/>
        <v>2018 H2</v>
      </c>
      <c r="C232" s="8">
        <v>43465</v>
      </c>
      <c r="D232" s="9">
        <f t="shared" ref="D232:AY232" ca="1" si="100">D180/$D180</f>
        <v>1</v>
      </c>
      <c r="E232" s="9">
        <f t="shared" ca="1" si="100"/>
        <v>1.0024999999999999</v>
      </c>
      <c r="F232" s="9">
        <f t="shared" ca="1" si="100"/>
        <v>1.0050062499999999</v>
      </c>
      <c r="G232" s="9">
        <f t="shared" ca="1" si="100"/>
        <v>1.007518765625</v>
      </c>
      <c r="H232" s="9">
        <f t="shared" ca="1" si="100"/>
        <v>0.93234236542067284</v>
      </c>
      <c r="I232" s="9">
        <f t="shared" ca="1" si="100"/>
        <v>0.93467322133422459</v>
      </c>
      <c r="J232" s="9">
        <f t="shared" ca="1" si="100"/>
        <v>0.93700990438756004</v>
      </c>
      <c r="K232" s="9">
        <f t="shared" ca="1" si="100"/>
        <v>0.9393524291485289</v>
      </c>
      <c r="L232" s="9">
        <f t="shared" ca="1" si="100"/>
        <v>0.86322574270295005</v>
      </c>
      <c r="M232" s="9">
        <f t="shared" ca="1" si="100"/>
        <v>0.86538380705970741</v>
      </c>
      <c r="N232" s="9">
        <f t="shared" ca="1" si="100"/>
        <v>0.86754726657735681</v>
      </c>
      <c r="O232" s="9">
        <f t="shared" ca="1" si="100"/>
        <v>0.86971613474379994</v>
      </c>
      <c r="P232" s="9">
        <f t="shared" ca="1" si="100"/>
        <v>0.79262765916423583</v>
      </c>
      <c r="Q232" s="9">
        <f t="shared" ca="1" si="100"/>
        <v>0</v>
      </c>
      <c r="R232" s="9">
        <f t="shared" ca="1" si="100"/>
        <v>0</v>
      </c>
      <c r="S232" s="9">
        <f t="shared" ca="1" si="100"/>
        <v>0</v>
      </c>
      <c r="T232" s="9">
        <f t="shared" ca="1" si="100"/>
        <v>0</v>
      </c>
      <c r="U232" s="9">
        <f t="shared" ca="1" si="100"/>
        <v>0</v>
      </c>
      <c r="V232" s="9">
        <f t="shared" ca="1" si="100"/>
        <v>0</v>
      </c>
      <c r="W232" s="9">
        <f t="shared" ca="1" si="100"/>
        <v>0</v>
      </c>
      <c r="X232" s="9">
        <f t="shared" ca="1" si="100"/>
        <v>0</v>
      </c>
      <c r="Y232" s="9">
        <f t="shared" ca="1" si="100"/>
        <v>0</v>
      </c>
      <c r="Z232" s="9">
        <f t="shared" ca="1" si="100"/>
        <v>0</v>
      </c>
      <c r="AA232" s="9">
        <f t="shared" ca="1" si="100"/>
        <v>0</v>
      </c>
      <c r="AB232" s="9">
        <f t="shared" ca="1" si="100"/>
        <v>0</v>
      </c>
      <c r="AC232" s="9">
        <f t="shared" ca="1" si="100"/>
        <v>0</v>
      </c>
      <c r="AD232" s="9">
        <f t="shared" ca="1" si="100"/>
        <v>0</v>
      </c>
      <c r="AE232" s="9">
        <f t="shared" ca="1" si="100"/>
        <v>0</v>
      </c>
      <c r="AF232" s="9">
        <f t="shared" ca="1" si="100"/>
        <v>0</v>
      </c>
      <c r="AG232" s="9">
        <f t="shared" ca="1" si="100"/>
        <v>0</v>
      </c>
      <c r="AH232" s="9">
        <f t="shared" ca="1" si="100"/>
        <v>0</v>
      </c>
      <c r="AI232" s="9">
        <f t="shared" ca="1" si="100"/>
        <v>0</v>
      </c>
      <c r="AJ232" s="9">
        <f t="shared" ca="1" si="100"/>
        <v>0</v>
      </c>
      <c r="AK232" s="9">
        <f t="shared" ca="1" si="100"/>
        <v>0</v>
      </c>
      <c r="AL232" s="9">
        <f t="shared" ca="1" si="100"/>
        <v>0</v>
      </c>
      <c r="AM232" s="9">
        <f t="shared" ca="1" si="100"/>
        <v>0</v>
      </c>
      <c r="AN232" s="9">
        <f t="shared" ca="1" si="100"/>
        <v>0</v>
      </c>
      <c r="AO232" s="9">
        <f t="shared" ca="1" si="100"/>
        <v>0</v>
      </c>
      <c r="AP232" s="9">
        <f t="shared" ca="1" si="100"/>
        <v>0</v>
      </c>
      <c r="AQ232" s="9">
        <f t="shared" ca="1" si="100"/>
        <v>0</v>
      </c>
      <c r="AR232" s="9">
        <f t="shared" ca="1" si="100"/>
        <v>0</v>
      </c>
      <c r="AS232" s="9">
        <f t="shared" ca="1" si="100"/>
        <v>0</v>
      </c>
      <c r="AT232" s="9">
        <f t="shared" ca="1" si="100"/>
        <v>0</v>
      </c>
      <c r="AU232" s="9">
        <f t="shared" ca="1" si="100"/>
        <v>0</v>
      </c>
      <c r="AV232" s="9">
        <f t="shared" ca="1" si="100"/>
        <v>0</v>
      </c>
      <c r="AW232" s="9">
        <f t="shared" ca="1" si="100"/>
        <v>0</v>
      </c>
      <c r="AX232" s="9">
        <f t="shared" ca="1" si="100"/>
        <v>0</v>
      </c>
      <c r="AY232" s="9">
        <f t="shared" ca="1" si="100"/>
        <v>0</v>
      </c>
    </row>
    <row r="233" spans="1:51" hidden="1" outlineLevel="1" x14ac:dyDescent="0.5">
      <c r="A233" s="73">
        <f t="shared" si="58"/>
        <v>2019</v>
      </c>
      <c r="B233" s="73" t="str">
        <f t="shared" ref="B233:B238" si="101">A233&amp;" H1"</f>
        <v>2019 H1</v>
      </c>
      <c r="C233" s="8">
        <v>43496</v>
      </c>
      <c r="D233" s="9">
        <f t="shared" ref="D233:AY233" ca="1" si="102">D181/$D181</f>
        <v>1</v>
      </c>
      <c r="E233" s="9">
        <f t="shared" ca="1" si="102"/>
        <v>0.9854506802721088</v>
      </c>
      <c r="F233" s="9">
        <f t="shared" ca="1" si="102"/>
        <v>0.98791430697278892</v>
      </c>
      <c r="G233" s="9">
        <f t="shared" ca="1" si="102"/>
        <v>0.99038409274022099</v>
      </c>
      <c r="H233" s="9">
        <f t="shared" ca="1" si="102"/>
        <v>0.99286005297207136</v>
      </c>
      <c r="I233" s="9">
        <f t="shared" ca="1" si="102"/>
        <v>0.9953422031045015</v>
      </c>
      <c r="J233" s="9">
        <f t="shared" ca="1" si="102"/>
        <v>0.88043872818729063</v>
      </c>
      <c r="K233" s="9">
        <f t="shared" ca="1" si="102"/>
        <v>0.88263982500775884</v>
      </c>
      <c r="L233" s="9">
        <f t="shared" ca="1" si="102"/>
        <v>0.88263982500775884</v>
      </c>
      <c r="M233" s="9">
        <f t="shared" ca="1" si="102"/>
        <v>0.94148248000827606</v>
      </c>
      <c r="N233" s="9">
        <f t="shared" ca="1" si="102"/>
        <v>0.94148248000827606</v>
      </c>
      <c r="O233" s="9">
        <f t="shared" ca="1" si="102"/>
        <v>0.88263982500775884</v>
      </c>
      <c r="P233" s="9">
        <f t="shared" ca="1" si="102"/>
        <v>0</v>
      </c>
      <c r="Q233" s="9">
        <f t="shared" ca="1" si="102"/>
        <v>0</v>
      </c>
      <c r="R233" s="9">
        <f t="shared" ca="1" si="102"/>
        <v>0</v>
      </c>
      <c r="S233" s="9">
        <f t="shared" ca="1" si="102"/>
        <v>0</v>
      </c>
      <c r="T233" s="9">
        <f t="shared" ca="1" si="102"/>
        <v>0</v>
      </c>
      <c r="U233" s="9">
        <f t="shared" ca="1" si="102"/>
        <v>0</v>
      </c>
      <c r="V233" s="9">
        <f t="shared" ca="1" si="102"/>
        <v>0</v>
      </c>
      <c r="W233" s="9">
        <f t="shared" ca="1" si="102"/>
        <v>0</v>
      </c>
      <c r="X233" s="9">
        <f t="shared" ca="1" si="102"/>
        <v>0</v>
      </c>
      <c r="Y233" s="9">
        <f t="shared" ca="1" si="102"/>
        <v>0</v>
      </c>
      <c r="Z233" s="9">
        <f t="shared" ca="1" si="102"/>
        <v>0</v>
      </c>
      <c r="AA233" s="9">
        <f t="shared" ca="1" si="102"/>
        <v>0</v>
      </c>
      <c r="AB233" s="9">
        <f t="shared" ca="1" si="102"/>
        <v>0</v>
      </c>
      <c r="AC233" s="9">
        <f t="shared" ca="1" si="102"/>
        <v>0</v>
      </c>
      <c r="AD233" s="9">
        <f t="shared" ca="1" si="102"/>
        <v>0</v>
      </c>
      <c r="AE233" s="9">
        <f t="shared" ca="1" si="102"/>
        <v>0</v>
      </c>
      <c r="AF233" s="9">
        <f t="shared" ca="1" si="102"/>
        <v>0</v>
      </c>
      <c r="AG233" s="9">
        <f t="shared" ca="1" si="102"/>
        <v>0</v>
      </c>
      <c r="AH233" s="9">
        <f t="shared" ca="1" si="102"/>
        <v>0</v>
      </c>
      <c r="AI233" s="9">
        <f t="shared" ca="1" si="102"/>
        <v>0</v>
      </c>
      <c r="AJ233" s="9">
        <f t="shared" ca="1" si="102"/>
        <v>0</v>
      </c>
      <c r="AK233" s="9">
        <f t="shared" ca="1" si="102"/>
        <v>0</v>
      </c>
      <c r="AL233" s="9">
        <f t="shared" ca="1" si="102"/>
        <v>0</v>
      </c>
      <c r="AM233" s="9">
        <f t="shared" ca="1" si="102"/>
        <v>0</v>
      </c>
      <c r="AN233" s="9">
        <f t="shared" ca="1" si="102"/>
        <v>0</v>
      </c>
      <c r="AO233" s="9">
        <f t="shared" ca="1" si="102"/>
        <v>0</v>
      </c>
      <c r="AP233" s="9">
        <f t="shared" ca="1" si="102"/>
        <v>0</v>
      </c>
      <c r="AQ233" s="9">
        <f t="shared" ca="1" si="102"/>
        <v>0</v>
      </c>
      <c r="AR233" s="9">
        <f t="shared" ca="1" si="102"/>
        <v>0</v>
      </c>
      <c r="AS233" s="9">
        <f t="shared" ca="1" si="102"/>
        <v>0</v>
      </c>
      <c r="AT233" s="9">
        <f t="shared" ca="1" si="102"/>
        <v>0</v>
      </c>
      <c r="AU233" s="9">
        <f t="shared" ca="1" si="102"/>
        <v>0</v>
      </c>
      <c r="AV233" s="9">
        <f t="shared" ca="1" si="102"/>
        <v>0</v>
      </c>
      <c r="AW233" s="9">
        <f t="shared" ca="1" si="102"/>
        <v>0</v>
      </c>
      <c r="AX233" s="9">
        <f t="shared" ca="1" si="102"/>
        <v>0</v>
      </c>
      <c r="AY233" s="9">
        <f t="shared" ca="1" si="102"/>
        <v>0</v>
      </c>
    </row>
    <row r="234" spans="1:51" hidden="1" outlineLevel="1" x14ac:dyDescent="0.5">
      <c r="A234" s="73">
        <f t="shared" si="58"/>
        <v>2019</v>
      </c>
      <c r="B234" s="73" t="str">
        <f t="shared" si="101"/>
        <v>2019 H1</v>
      </c>
      <c r="C234" s="8">
        <v>43524</v>
      </c>
      <c r="D234" s="9">
        <f t="shared" ref="D234:AY234" ca="1" si="103">D182/$D182</f>
        <v>1</v>
      </c>
      <c r="E234" s="9">
        <f t="shared" ca="1" si="103"/>
        <v>0.97385714285714287</v>
      </c>
      <c r="F234" s="9">
        <f t="shared" ca="1" si="103"/>
        <v>0.97629178571428565</v>
      </c>
      <c r="G234" s="9">
        <f t="shared" ca="1" si="103"/>
        <v>0.97873251517857118</v>
      </c>
      <c r="H234" s="9">
        <f t="shared" ca="1" si="103"/>
        <v>0.98117934646651761</v>
      </c>
      <c r="I234" s="9">
        <f t="shared" ca="1" si="103"/>
        <v>0.98363229483268388</v>
      </c>
      <c r="J234" s="9">
        <f t="shared" ca="1" si="103"/>
        <v>0.9203519505317812</v>
      </c>
      <c r="K234" s="9">
        <f t="shared" ca="1" si="103"/>
        <v>0.92265283040811064</v>
      </c>
      <c r="L234" s="9">
        <f t="shared" ca="1" si="103"/>
        <v>0.92495946248413075</v>
      </c>
      <c r="M234" s="9">
        <f t="shared" ca="1" si="103"/>
        <v>0.92495946248413075</v>
      </c>
      <c r="N234" s="9">
        <f t="shared" ca="1" si="103"/>
        <v>0.92495946248413075</v>
      </c>
      <c r="O234" s="9">
        <f t="shared" ca="1" si="103"/>
        <v>0</v>
      </c>
      <c r="P234" s="9">
        <f t="shared" ca="1" si="103"/>
        <v>0</v>
      </c>
      <c r="Q234" s="9">
        <f t="shared" ca="1" si="103"/>
        <v>0</v>
      </c>
      <c r="R234" s="9">
        <f t="shared" ca="1" si="103"/>
        <v>0</v>
      </c>
      <c r="S234" s="9">
        <f t="shared" ca="1" si="103"/>
        <v>0</v>
      </c>
      <c r="T234" s="9">
        <f t="shared" ca="1" si="103"/>
        <v>0</v>
      </c>
      <c r="U234" s="9">
        <f t="shared" ca="1" si="103"/>
        <v>0</v>
      </c>
      <c r="V234" s="9">
        <f t="shared" ca="1" si="103"/>
        <v>0</v>
      </c>
      <c r="W234" s="9">
        <f t="shared" ca="1" si="103"/>
        <v>0</v>
      </c>
      <c r="X234" s="9">
        <f t="shared" ca="1" si="103"/>
        <v>0</v>
      </c>
      <c r="Y234" s="9">
        <f t="shared" ca="1" si="103"/>
        <v>0</v>
      </c>
      <c r="Z234" s="9">
        <f t="shared" ca="1" si="103"/>
        <v>0</v>
      </c>
      <c r="AA234" s="9">
        <f t="shared" ca="1" si="103"/>
        <v>0</v>
      </c>
      <c r="AB234" s="9">
        <f t="shared" ca="1" si="103"/>
        <v>0</v>
      </c>
      <c r="AC234" s="9">
        <f t="shared" ca="1" si="103"/>
        <v>0</v>
      </c>
      <c r="AD234" s="9">
        <f t="shared" ca="1" si="103"/>
        <v>0</v>
      </c>
      <c r="AE234" s="9">
        <f t="shared" ca="1" si="103"/>
        <v>0</v>
      </c>
      <c r="AF234" s="9">
        <f t="shared" ca="1" si="103"/>
        <v>0</v>
      </c>
      <c r="AG234" s="9">
        <f t="shared" ca="1" si="103"/>
        <v>0</v>
      </c>
      <c r="AH234" s="9">
        <f t="shared" ca="1" si="103"/>
        <v>0</v>
      </c>
      <c r="AI234" s="9">
        <f t="shared" ca="1" si="103"/>
        <v>0</v>
      </c>
      <c r="AJ234" s="9">
        <f t="shared" ca="1" si="103"/>
        <v>0</v>
      </c>
      <c r="AK234" s="9">
        <f t="shared" ca="1" si="103"/>
        <v>0</v>
      </c>
      <c r="AL234" s="9">
        <f t="shared" ca="1" si="103"/>
        <v>0</v>
      </c>
      <c r="AM234" s="9">
        <f t="shared" ca="1" si="103"/>
        <v>0</v>
      </c>
      <c r="AN234" s="9">
        <f t="shared" ca="1" si="103"/>
        <v>0</v>
      </c>
      <c r="AO234" s="9">
        <f t="shared" ca="1" si="103"/>
        <v>0</v>
      </c>
      <c r="AP234" s="9">
        <f t="shared" ca="1" si="103"/>
        <v>0</v>
      </c>
      <c r="AQ234" s="9">
        <f t="shared" ca="1" si="103"/>
        <v>0</v>
      </c>
      <c r="AR234" s="9">
        <f t="shared" ca="1" si="103"/>
        <v>0</v>
      </c>
      <c r="AS234" s="9">
        <f t="shared" ca="1" si="103"/>
        <v>0</v>
      </c>
      <c r="AT234" s="9">
        <f t="shared" ca="1" si="103"/>
        <v>0</v>
      </c>
      <c r="AU234" s="9">
        <f t="shared" ca="1" si="103"/>
        <v>0</v>
      </c>
      <c r="AV234" s="9">
        <f t="shared" ca="1" si="103"/>
        <v>0</v>
      </c>
      <c r="AW234" s="9">
        <f t="shared" ca="1" si="103"/>
        <v>0</v>
      </c>
      <c r="AX234" s="9">
        <f t="shared" ca="1" si="103"/>
        <v>0</v>
      </c>
      <c r="AY234" s="9">
        <f t="shared" ca="1" si="103"/>
        <v>0</v>
      </c>
    </row>
    <row r="235" spans="1:51" hidden="1" outlineLevel="1" x14ac:dyDescent="0.5">
      <c r="A235" s="73">
        <f t="shared" si="58"/>
        <v>2019</v>
      </c>
      <c r="B235" s="73" t="str">
        <f t="shared" si="101"/>
        <v>2019 H1</v>
      </c>
      <c r="C235" s="8">
        <v>43555</v>
      </c>
      <c r="D235" s="9">
        <f t="shared" ref="D235:AY235" ca="1" si="104">D183/$D183</f>
        <v>1</v>
      </c>
      <c r="E235" s="9">
        <f t="shared" ca="1" si="104"/>
        <v>0.99204444444444428</v>
      </c>
      <c r="F235" s="9">
        <f t="shared" ca="1" si="104"/>
        <v>1.0019648888888888</v>
      </c>
      <c r="G235" s="9">
        <f t="shared" ca="1" si="104"/>
        <v>1.0119845377777776</v>
      </c>
      <c r="H235" s="9">
        <f t="shared" ca="1" si="104"/>
        <v>0.90853722947160498</v>
      </c>
      <c r="I235" s="9">
        <f t="shared" ca="1" si="104"/>
        <v>0.91762260176632104</v>
      </c>
      <c r="J235" s="9">
        <f t="shared" ca="1" si="104"/>
        <v>0.92679882778398426</v>
      </c>
      <c r="K235" s="9">
        <f t="shared" ca="1" si="104"/>
        <v>0.93606681606182407</v>
      </c>
      <c r="L235" s="9">
        <f t="shared" ca="1" si="104"/>
        <v>0.827249048694637</v>
      </c>
      <c r="M235" s="9">
        <f t="shared" ca="1" si="104"/>
        <v>0.83552153918158345</v>
      </c>
      <c r="N235" s="9">
        <f t="shared" ca="1" si="104"/>
        <v>0</v>
      </c>
      <c r="O235" s="9">
        <f t="shared" ca="1" si="104"/>
        <v>0</v>
      </c>
      <c r="P235" s="9">
        <f t="shared" ca="1" si="104"/>
        <v>0</v>
      </c>
      <c r="Q235" s="9">
        <f t="shared" ca="1" si="104"/>
        <v>0</v>
      </c>
      <c r="R235" s="9">
        <f t="shared" ca="1" si="104"/>
        <v>0</v>
      </c>
      <c r="S235" s="9">
        <f t="shared" ca="1" si="104"/>
        <v>0</v>
      </c>
      <c r="T235" s="9">
        <f t="shared" ca="1" si="104"/>
        <v>0</v>
      </c>
      <c r="U235" s="9">
        <f t="shared" ca="1" si="104"/>
        <v>0</v>
      </c>
      <c r="V235" s="9">
        <f t="shared" ca="1" si="104"/>
        <v>0</v>
      </c>
      <c r="W235" s="9">
        <f t="shared" ca="1" si="104"/>
        <v>0</v>
      </c>
      <c r="X235" s="9">
        <f t="shared" ca="1" si="104"/>
        <v>0</v>
      </c>
      <c r="Y235" s="9">
        <f t="shared" ca="1" si="104"/>
        <v>0</v>
      </c>
      <c r="Z235" s="9">
        <f t="shared" ca="1" si="104"/>
        <v>0</v>
      </c>
      <c r="AA235" s="9">
        <f t="shared" ca="1" si="104"/>
        <v>0</v>
      </c>
      <c r="AB235" s="9">
        <f t="shared" ca="1" si="104"/>
        <v>0</v>
      </c>
      <c r="AC235" s="9">
        <f t="shared" ca="1" si="104"/>
        <v>0</v>
      </c>
      <c r="AD235" s="9">
        <f t="shared" ca="1" si="104"/>
        <v>0</v>
      </c>
      <c r="AE235" s="9">
        <f t="shared" ca="1" si="104"/>
        <v>0</v>
      </c>
      <c r="AF235" s="9">
        <f t="shared" ca="1" si="104"/>
        <v>0</v>
      </c>
      <c r="AG235" s="9">
        <f t="shared" ca="1" si="104"/>
        <v>0</v>
      </c>
      <c r="AH235" s="9">
        <f t="shared" ca="1" si="104"/>
        <v>0</v>
      </c>
      <c r="AI235" s="9">
        <f t="shared" ca="1" si="104"/>
        <v>0</v>
      </c>
      <c r="AJ235" s="9">
        <f t="shared" ca="1" si="104"/>
        <v>0</v>
      </c>
      <c r="AK235" s="9">
        <f t="shared" ca="1" si="104"/>
        <v>0</v>
      </c>
      <c r="AL235" s="9">
        <f t="shared" ca="1" si="104"/>
        <v>0</v>
      </c>
      <c r="AM235" s="9">
        <f t="shared" ca="1" si="104"/>
        <v>0</v>
      </c>
      <c r="AN235" s="9">
        <f t="shared" ca="1" si="104"/>
        <v>0</v>
      </c>
      <c r="AO235" s="9">
        <f t="shared" ca="1" si="104"/>
        <v>0</v>
      </c>
      <c r="AP235" s="9">
        <f t="shared" ca="1" si="104"/>
        <v>0</v>
      </c>
      <c r="AQ235" s="9">
        <f t="shared" ca="1" si="104"/>
        <v>0</v>
      </c>
      <c r="AR235" s="9">
        <f t="shared" ca="1" si="104"/>
        <v>0</v>
      </c>
      <c r="AS235" s="9">
        <f t="shared" ca="1" si="104"/>
        <v>0</v>
      </c>
      <c r="AT235" s="9">
        <f t="shared" ca="1" si="104"/>
        <v>0</v>
      </c>
      <c r="AU235" s="9">
        <f t="shared" ca="1" si="104"/>
        <v>0</v>
      </c>
      <c r="AV235" s="9">
        <f t="shared" ca="1" si="104"/>
        <v>0</v>
      </c>
      <c r="AW235" s="9">
        <f t="shared" ca="1" si="104"/>
        <v>0</v>
      </c>
      <c r="AX235" s="9">
        <f t="shared" ca="1" si="104"/>
        <v>0</v>
      </c>
      <c r="AY235" s="9">
        <f t="shared" ca="1" si="104"/>
        <v>0</v>
      </c>
    </row>
    <row r="236" spans="1:51" hidden="1" outlineLevel="1" x14ac:dyDescent="0.5">
      <c r="A236" s="73">
        <f t="shared" si="58"/>
        <v>2019</v>
      </c>
      <c r="B236" s="73" t="str">
        <f t="shared" si="101"/>
        <v>2019 H1</v>
      </c>
      <c r="C236" s="8">
        <v>43585</v>
      </c>
      <c r="D236" s="9">
        <f t="shared" ref="D236:AY236" ca="1" si="105">D184/$D184</f>
        <v>1</v>
      </c>
      <c r="E236" s="9">
        <f t="shared" ca="1" si="105"/>
        <v>1.01</v>
      </c>
      <c r="F236" s="9">
        <f t="shared" ca="1" si="105"/>
        <v>1.0201</v>
      </c>
      <c r="G236" s="9">
        <f t="shared" ca="1" si="105"/>
        <v>1.0303009999999999</v>
      </c>
      <c r="H236" s="9">
        <f t="shared" ca="1" si="105"/>
        <v>0.91052850875000002</v>
      </c>
      <c r="I236" s="9">
        <f t="shared" ca="1" si="105"/>
        <v>0.91963379383749999</v>
      </c>
      <c r="J236" s="9">
        <f t="shared" ca="1" si="105"/>
        <v>0.92883013177587503</v>
      </c>
      <c r="K236" s="9">
        <f t="shared" ca="1" si="105"/>
        <v>0.93811843309363374</v>
      </c>
      <c r="L236" s="9">
        <f t="shared" ca="1" si="105"/>
        <v>0.87982107332281501</v>
      </c>
      <c r="M236" s="9">
        <f t="shared" ca="1" si="105"/>
        <v>0</v>
      </c>
      <c r="N236" s="9">
        <f t="shared" ca="1" si="105"/>
        <v>0</v>
      </c>
      <c r="O236" s="9">
        <f t="shared" ca="1" si="105"/>
        <v>0</v>
      </c>
      <c r="P236" s="9">
        <f t="shared" ca="1" si="105"/>
        <v>0</v>
      </c>
      <c r="Q236" s="9">
        <f t="shared" ca="1" si="105"/>
        <v>0</v>
      </c>
      <c r="R236" s="9">
        <f t="shared" ca="1" si="105"/>
        <v>0</v>
      </c>
      <c r="S236" s="9">
        <f t="shared" ca="1" si="105"/>
        <v>0</v>
      </c>
      <c r="T236" s="9">
        <f t="shared" ca="1" si="105"/>
        <v>0</v>
      </c>
      <c r="U236" s="9">
        <f t="shared" ca="1" si="105"/>
        <v>0</v>
      </c>
      <c r="V236" s="9">
        <f t="shared" ca="1" si="105"/>
        <v>0</v>
      </c>
      <c r="W236" s="9">
        <f t="shared" ca="1" si="105"/>
        <v>0</v>
      </c>
      <c r="X236" s="9">
        <f t="shared" ca="1" si="105"/>
        <v>0</v>
      </c>
      <c r="Y236" s="9">
        <f t="shared" ca="1" si="105"/>
        <v>0</v>
      </c>
      <c r="Z236" s="9">
        <f t="shared" ca="1" si="105"/>
        <v>0</v>
      </c>
      <c r="AA236" s="9">
        <f t="shared" ca="1" si="105"/>
        <v>0</v>
      </c>
      <c r="AB236" s="9">
        <f t="shared" ca="1" si="105"/>
        <v>0</v>
      </c>
      <c r="AC236" s="9">
        <f t="shared" ca="1" si="105"/>
        <v>0</v>
      </c>
      <c r="AD236" s="9">
        <f t="shared" ca="1" si="105"/>
        <v>0</v>
      </c>
      <c r="AE236" s="9">
        <f t="shared" ca="1" si="105"/>
        <v>0</v>
      </c>
      <c r="AF236" s="9">
        <f t="shared" ca="1" si="105"/>
        <v>0</v>
      </c>
      <c r="AG236" s="9">
        <f t="shared" ca="1" si="105"/>
        <v>0</v>
      </c>
      <c r="AH236" s="9">
        <f t="shared" ca="1" si="105"/>
        <v>0</v>
      </c>
      <c r="AI236" s="9">
        <f t="shared" ca="1" si="105"/>
        <v>0</v>
      </c>
      <c r="AJ236" s="9">
        <f t="shared" ca="1" si="105"/>
        <v>0</v>
      </c>
      <c r="AK236" s="9">
        <f t="shared" ca="1" si="105"/>
        <v>0</v>
      </c>
      <c r="AL236" s="9">
        <f t="shared" ca="1" si="105"/>
        <v>0</v>
      </c>
      <c r="AM236" s="9">
        <f t="shared" ca="1" si="105"/>
        <v>0</v>
      </c>
      <c r="AN236" s="9">
        <f t="shared" ca="1" si="105"/>
        <v>0</v>
      </c>
      <c r="AO236" s="9">
        <f t="shared" ca="1" si="105"/>
        <v>0</v>
      </c>
      <c r="AP236" s="9">
        <f t="shared" ca="1" si="105"/>
        <v>0</v>
      </c>
      <c r="AQ236" s="9">
        <f t="shared" ca="1" si="105"/>
        <v>0</v>
      </c>
      <c r="AR236" s="9">
        <f t="shared" ca="1" si="105"/>
        <v>0</v>
      </c>
      <c r="AS236" s="9">
        <f t="shared" ca="1" si="105"/>
        <v>0</v>
      </c>
      <c r="AT236" s="9">
        <f t="shared" ca="1" si="105"/>
        <v>0</v>
      </c>
      <c r="AU236" s="9">
        <f t="shared" ca="1" si="105"/>
        <v>0</v>
      </c>
      <c r="AV236" s="9">
        <f t="shared" ca="1" si="105"/>
        <v>0</v>
      </c>
      <c r="AW236" s="9">
        <f t="shared" ca="1" si="105"/>
        <v>0</v>
      </c>
      <c r="AX236" s="9">
        <f t="shared" ca="1" si="105"/>
        <v>0</v>
      </c>
      <c r="AY236" s="9">
        <f t="shared" ca="1" si="105"/>
        <v>0</v>
      </c>
    </row>
    <row r="237" spans="1:51" hidden="1" outlineLevel="1" x14ac:dyDescent="0.5">
      <c r="A237" s="73">
        <f t="shared" si="58"/>
        <v>2019</v>
      </c>
      <c r="B237" s="73" t="str">
        <f t="shared" si="101"/>
        <v>2019 H1</v>
      </c>
      <c r="C237" s="8">
        <v>43616</v>
      </c>
      <c r="D237" s="9">
        <f t="shared" ref="D237:AY237" ca="1" si="106">D185/$D185</f>
        <v>1</v>
      </c>
      <c r="E237" s="9">
        <f t="shared" ca="1" si="106"/>
        <v>1.01</v>
      </c>
      <c r="F237" s="9">
        <f t="shared" ca="1" si="106"/>
        <v>1.0201</v>
      </c>
      <c r="G237" s="9">
        <f t="shared" ca="1" si="106"/>
        <v>1.0303010000000001</v>
      </c>
      <c r="H237" s="9">
        <f t="shared" ca="1" si="106"/>
        <v>0.91818000882352946</v>
      </c>
      <c r="I237" s="9">
        <f t="shared" ca="1" si="106"/>
        <v>0.92736180891176467</v>
      </c>
      <c r="J237" s="9">
        <f t="shared" ca="1" si="106"/>
        <v>0.93663542700088231</v>
      </c>
      <c r="K237" s="9">
        <f t="shared" ca="1" si="106"/>
        <v>0.94600178127089118</v>
      </c>
      <c r="L237" s="9">
        <f t="shared" ca="1" si="106"/>
        <v>0</v>
      </c>
      <c r="M237" s="9">
        <f t="shared" ca="1" si="106"/>
        <v>0</v>
      </c>
      <c r="N237" s="9">
        <f t="shared" ca="1" si="106"/>
        <v>0</v>
      </c>
      <c r="O237" s="9">
        <f t="shared" ca="1" si="106"/>
        <v>0</v>
      </c>
      <c r="P237" s="9">
        <f t="shared" ca="1" si="106"/>
        <v>0</v>
      </c>
      <c r="Q237" s="9">
        <f t="shared" ca="1" si="106"/>
        <v>0</v>
      </c>
      <c r="R237" s="9">
        <f t="shared" ca="1" si="106"/>
        <v>0</v>
      </c>
      <c r="S237" s="9">
        <f t="shared" ca="1" si="106"/>
        <v>0</v>
      </c>
      <c r="T237" s="9">
        <f t="shared" ca="1" si="106"/>
        <v>0</v>
      </c>
      <c r="U237" s="9">
        <f t="shared" ca="1" si="106"/>
        <v>0</v>
      </c>
      <c r="V237" s="9">
        <f t="shared" ca="1" si="106"/>
        <v>0</v>
      </c>
      <c r="W237" s="9">
        <f t="shared" ca="1" si="106"/>
        <v>0</v>
      </c>
      <c r="X237" s="9">
        <f t="shared" ca="1" si="106"/>
        <v>0</v>
      </c>
      <c r="Y237" s="9">
        <f t="shared" ca="1" si="106"/>
        <v>0</v>
      </c>
      <c r="Z237" s="9">
        <f t="shared" ca="1" si="106"/>
        <v>0</v>
      </c>
      <c r="AA237" s="9">
        <f t="shared" ca="1" si="106"/>
        <v>0</v>
      </c>
      <c r="AB237" s="9">
        <f t="shared" ca="1" si="106"/>
        <v>0</v>
      </c>
      <c r="AC237" s="9">
        <f t="shared" ca="1" si="106"/>
        <v>0</v>
      </c>
      <c r="AD237" s="9">
        <f t="shared" ca="1" si="106"/>
        <v>0</v>
      </c>
      <c r="AE237" s="9">
        <f t="shared" ca="1" si="106"/>
        <v>0</v>
      </c>
      <c r="AF237" s="9">
        <f t="shared" ca="1" si="106"/>
        <v>0</v>
      </c>
      <c r="AG237" s="9">
        <f t="shared" ca="1" si="106"/>
        <v>0</v>
      </c>
      <c r="AH237" s="9">
        <f t="shared" ca="1" si="106"/>
        <v>0</v>
      </c>
      <c r="AI237" s="9">
        <f t="shared" ca="1" si="106"/>
        <v>0</v>
      </c>
      <c r="AJ237" s="9">
        <f t="shared" ca="1" si="106"/>
        <v>0</v>
      </c>
      <c r="AK237" s="9">
        <f t="shared" ca="1" si="106"/>
        <v>0</v>
      </c>
      <c r="AL237" s="9">
        <f t="shared" ca="1" si="106"/>
        <v>0</v>
      </c>
      <c r="AM237" s="9">
        <f t="shared" ca="1" si="106"/>
        <v>0</v>
      </c>
      <c r="AN237" s="9">
        <f t="shared" ca="1" si="106"/>
        <v>0</v>
      </c>
      <c r="AO237" s="9">
        <f t="shared" ca="1" si="106"/>
        <v>0</v>
      </c>
      <c r="AP237" s="9">
        <f t="shared" ca="1" si="106"/>
        <v>0</v>
      </c>
      <c r="AQ237" s="9">
        <f t="shared" ca="1" si="106"/>
        <v>0</v>
      </c>
      <c r="AR237" s="9">
        <f t="shared" ca="1" si="106"/>
        <v>0</v>
      </c>
      <c r="AS237" s="9">
        <f t="shared" ca="1" si="106"/>
        <v>0</v>
      </c>
      <c r="AT237" s="9">
        <f t="shared" ca="1" si="106"/>
        <v>0</v>
      </c>
      <c r="AU237" s="9">
        <f t="shared" ca="1" si="106"/>
        <v>0</v>
      </c>
      <c r="AV237" s="9">
        <f t="shared" ca="1" si="106"/>
        <v>0</v>
      </c>
      <c r="AW237" s="9">
        <f t="shared" ca="1" si="106"/>
        <v>0</v>
      </c>
      <c r="AX237" s="9">
        <f t="shared" ca="1" si="106"/>
        <v>0</v>
      </c>
      <c r="AY237" s="9">
        <f t="shared" ca="1" si="106"/>
        <v>0</v>
      </c>
    </row>
    <row r="238" spans="1:51" hidden="1" outlineLevel="1" x14ac:dyDescent="0.5">
      <c r="A238" s="73">
        <f t="shared" si="58"/>
        <v>2019</v>
      </c>
      <c r="B238" s="73" t="str">
        <f t="shared" si="101"/>
        <v>2019 H1</v>
      </c>
      <c r="C238" s="8">
        <v>43646</v>
      </c>
      <c r="D238" s="9">
        <f t="shared" ref="D238:AY238" ca="1" si="107">D186/$D186</f>
        <v>1</v>
      </c>
      <c r="E238" s="9">
        <f t="shared" ca="1" si="107"/>
        <v>1.0100000000000002</v>
      </c>
      <c r="F238" s="9">
        <f t="shared" ca="1" si="107"/>
        <v>1.0201</v>
      </c>
      <c r="G238" s="9">
        <f t="shared" ca="1" si="107"/>
        <v>1.0303010000000001</v>
      </c>
      <c r="H238" s="9">
        <f t="shared" ca="1" si="107"/>
        <v>0.92498134222222228</v>
      </c>
      <c r="I238" s="9">
        <f t="shared" ca="1" si="107"/>
        <v>0.93423115564444448</v>
      </c>
      <c r="J238" s="9">
        <f t="shared" ca="1" si="107"/>
        <v>0.94357346720088897</v>
      </c>
      <c r="K238" s="9">
        <f t="shared" ca="1" si="107"/>
        <v>0</v>
      </c>
      <c r="L238" s="9">
        <f t="shared" ca="1" si="107"/>
        <v>0</v>
      </c>
      <c r="M238" s="9">
        <f t="shared" ca="1" si="107"/>
        <v>0</v>
      </c>
      <c r="N238" s="9">
        <f t="shared" ca="1" si="107"/>
        <v>0</v>
      </c>
      <c r="O238" s="9">
        <f t="shared" ca="1" si="107"/>
        <v>0</v>
      </c>
      <c r="P238" s="9">
        <f t="shared" ca="1" si="107"/>
        <v>0</v>
      </c>
      <c r="Q238" s="9">
        <f t="shared" ca="1" si="107"/>
        <v>0</v>
      </c>
      <c r="R238" s="9">
        <f t="shared" ca="1" si="107"/>
        <v>0</v>
      </c>
      <c r="S238" s="9">
        <f t="shared" ca="1" si="107"/>
        <v>0</v>
      </c>
      <c r="T238" s="9">
        <f t="shared" ca="1" si="107"/>
        <v>0</v>
      </c>
      <c r="U238" s="9">
        <f t="shared" ca="1" si="107"/>
        <v>0</v>
      </c>
      <c r="V238" s="9">
        <f t="shared" ca="1" si="107"/>
        <v>0</v>
      </c>
      <c r="W238" s="9">
        <f t="shared" ca="1" si="107"/>
        <v>0</v>
      </c>
      <c r="X238" s="9">
        <f t="shared" ca="1" si="107"/>
        <v>0</v>
      </c>
      <c r="Y238" s="9">
        <f t="shared" ca="1" si="107"/>
        <v>0</v>
      </c>
      <c r="Z238" s="9">
        <f t="shared" ca="1" si="107"/>
        <v>0</v>
      </c>
      <c r="AA238" s="9">
        <f t="shared" ca="1" si="107"/>
        <v>0</v>
      </c>
      <c r="AB238" s="9">
        <f t="shared" ca="1" si="107"/>
        <v>0</v>
      </c>
      <c r="AC238" s="9">
        <f t="shared" ca="1" si="107"/>
        <v>0</v>
      </c>
      <c r="AD238" s="9">
        <f t="shared" ca="1" si="107"/>
        <v>0</v>
      </c>
      <c r="AE238" s="9">
        <f t="shared" ca="1" si="107"/>
        <v>0</v>
      </c>
      <c r="AF238" s="9">
        <f t="shared" ca="1" si="107"/>
        <v>0</v>
      </c>
      <c r="AG238" s="9">
        <f t="shared" ca="1" si="107"/>
        <v>0</v>
      </c>
      <c r="AH238" s="9">
        <f t="shared" ca="1" si="107"/>
        <v>0</v>
      </c>
      <c r="AI238" s="9">
        <f t="shared" ca="1" si="107"/>
        <v>0</v>
      </c>
      <c r="AJ238" s="9">
        <f t="shared" ca="1" si="107"/>
        <v>0</v>
      </c>
      <c r="AK238" s="9">
        <f t="shared" ca="1" si="107"/>
        <v>0</v>
      </c>
      <c r="AL238" s="9">
        <f t="shared" ca="1" si="107"/>
        <v>0</v>
      </c>
      <c r="AM238" s="9">
        <f t="shared" ca="1" si="107"/>
        <v>0</v>
      </c>
      <c r="AN238" s="9">
        <f t="shared" ca="1" si="107"/>
        <v>0</v>
      </c>
      <c r="AO238" s="9">
        <f t="shared" ca="1" si="107"/>
        <v>0</v>
      </c>
      <c r="AP238" s="9">
        <f t="shared" ca="1" si="107"/>
        <v>0</v>
      </c>
      <c r="AQ238" s="9">
        <f t="shared" ca="1" si="107"/>
        <v>0</v>
      </c>
      <c r="AR238" s="9">
        <f t="shared" ca="1" si="107"/>
        <v>0</v>
      </c>
      <c r="AS238" s="9">
        <f t="shared" ca="1" si="107"/>
        <v>0</v>
      </c>
      <c r="AT238" s="9">
        <f t="shared" ca="1" si="107"/>
        <v>0</v>
      </c>
      <c r="AU238" s="9">
        <f t="shared" ca="1" si="107"/>
        <v>0</v>
      </c>
      <c r="AV238" s="9">
        <f t="shared" ca="1" si="107"/>
        <v>0</v>
      </c>
      <c r="AW238" s="9">
        <f t="shared" ca="1" si="107"/>
        <v>0</v>
      </c>
      <c r="AX238" s="9">
        <f t="shared" ca="1" si="107"/>
        <v>0</v>
      </c>
      <c r="AY238" s="9">
        <f t="shared" ca="1" si="107"/>
        <v>0</v>
      </c>
    </row>
    <row r="239" spans="1:51" hidden="1" outlineLevel="1" x14ac:dyDescent="0.5">
      <c r="A239" s="73">
        <f t="shared" si="58"/>
        <v>2019</v>
      </c>
      <c r="B239" s="73" t="str">
        <f t="shared" ref="B239:B244" si="108">A239&amp;" H2"</f>
        <v>2019 H2</v>
      </c>
      <c r="C239" s="8">
        <v>43677</v>
      </c>
      <c r="D239" s="9">
        <f t="shared" ref="D239:AY239" ca="1" si="109">D187/$D187</f>
        <v>1</v>
      </c>
      <c r="E239" s="9">
        <f t="shared" ca="1" si="109"/>
        <v>1.012</v>
      </c>
      <c r="F239" s="9">
        <f t="shared" ca="1" si="109"/>
        <v>1.0241439999999999</v>
      </c>
      <c r="G239" s="9">
        <f t="shared" ca="1" si="109"/>
        <v>1.036433728</v>
      </c>
      <c r="H239" s="9">
        <f t="shared" ca="1" si="109"/>
        <v>0.94398383946239994</v>
      </c>
      <c r="I239" s="9">
        <f t="shared" ca="1" si="109"/>
        <v>0.95531164553594872</v>
      </c>
      <c r="J239" s="9">
        <f t="shared" ca="1" si="109"/>
        <v>0</v>
      </c>
      <c r="K239" s="9">
        <f t="shared" ca="1" si="109"/>
        <v>0</v>
      </c>
      <c r="L239" s="9">
        <f t="shared" ca="1" si="109"/>
        <v>0</v>
      </c>
      <c r="M239" s="9">
        <f t="shared" ca="1" si="109"/>
        <v>0</v>
      </c>
      <c r="N239" s="9">
        <f t="shared" ca="1" si="109"/>
        <v>0</v>
      </c>
      <c r="O239" s="9">
        <f t="shared" ca="1" si="109"/>
        <v>0</v>
      </c>
      <c r="P239" s="9">
        <f t="shared" ca="1" si="109"/>
        <v>0</v>
      </c>
      <c r="Q239" s="9">
        <f t="shared" ca="1" si="109"/>
        <v>0</v>
      </c>
      <c r="R239" s="9">
        <f t="shared" ca="1" si="109"/>
        <v>0</v>
      </c>
      <c r="S239" s="9">
        <f t="shared" ca="1" si="109"/>
        <v>0</v>
      </c>
      <c r="T239" s="9">
        <f t="shared" ca="1" si="109"/>
        <v>0</v>
      </c>
      <c r="U239" s="9">
        <f t="shared" ca="1" si="109"/>
        <v>0</v>
      </c>
      <c r="V239" s="9">
        <f t="shared" ca="1" si="109"/>
        <v>0</v>
      </c>
      <c r="W239" s="9">
        <f t="shared" ca="1" si="109"/>
        <v>0</v>
      </c>
      <c r="X239" s="9">
        <f t="shared" ca="1" si="109"/>
        <v>0</v>
      </c>
      <c r="Y239" s="9">
        <f t="shared" ca="1" si="109"/>
        <v>0</v>
      </c>
      <c r="Z239" s="9">
        <f t="shared" ca="1" si="109"/>
        <v>0</v>
      </c>
      <c r="AA239" s="9">
        <f t="shared" ca="1" si="109"/>
        <v>0</v>
      </c>
      <c r="AB239" s="9">
        <f t="shared" ca="1" si="109"/>
        <v>0</v>
      </c>
      <c r="AC239" s="9">
        <f t="shared" ca="1" si="109"/>
        <v>0</v>
      </c>
      <c r="AD239" s="9">
        <f t="shared" ca="1" si="109"/>
        <v>0</v>
      </c>
      <c r="AE239" s="9">
        <f t="shared" ca="1" si="109"/>
        <v>0</v>
      </c>
      <c r="AF239" s="9">
        <f t="shared" ca="1" si="109"/>
        <v>0</v>
      </c>
      <c r="AG239" s="9">
        <f t="shared" ca="1" si="109"/>
        <v>0</v>
      </c>
      <c r="AH239" s="9">
        <f t="shared" ca="1" si="109"/>
        <v>0</v>
      </c>
      <c r="AI239" s="9">
        <f t="shared" ca="1" si="109"/>
        <v>0</v>
      </c>
      <c r="AJ239" s="9">
        <f t="shared" ca="1" si="109"/>
        <v>0</v>
      </c>
      <c r="AK239" s="9">
        <f t="shared" ca="1" si="109"/>
        <v>0</v>
      </c>
      <c r="AL239" s="9">
        <f t="shared" ca="1" si="109"/>
        <v>0</v>
      </c>
      <c r="AM239" s="9">
        <f t="shared" ca="1" si="109"/>
        <v>0</v>
      </c>
      <c r="AN239" s="9">
        <f t="shared" ca="1" si="109"/>
        <v>0</v>
      </c>
      <c r="AO239" s="9">
        <f t="shared" ca="1" si="109"/>
        <v>0</v>
      </c>
      <c r="AP239" s="9">
        <f t="shared" ca="1" si="109"/>
        <v>0</v>
      </c>
      <c r="AQ239" s="9">
        <f t="shared" ca="1" si="109"/>
        <v>0</v>
      </c>
      <c r="AR239" s="9">
        <f t="shared" ca="1" si="109"/>
        <v>0</v>
      </c>
      <c r="AS239" s="9">
        <f t="shared" ca="1" si="109"/>
        <v>0</v>
      </c>
      <c r="AT239" s="9">
        <f t="shared" ca="1" si="109"/>
        <v>0</v>
      </c>
      <c r="AU239" s="9">
        <f t="shared" ca="1" si="109"/>
        <v>0</v>
      </c>
      <c r="AV239" s="9">
        <f t="shared" ca="1" si="109"/>
        <v>0</v>
      </c>
      <c r="AW239" s="9">
        <f t="shared" ca="1" si="109"/>
        <v>0</v>
      </c>
      <c r="AX239" s="9">
        <f t="shared" ca="1" si="109"/>
        <v>0</v>
      </c>
      <c r="AY239" s="9">
        <f t="shared" ca="1" si="109"/>
        <v>0</v>
      </c>
    </row>
    <row r="240" spans="1:51" hidden="1" outlineLevel="1" x14ac:dyDescent="0.5">
      <c r="A240" s="73">
        <f t="shared" si="58"/>
        <v>2019</v>
      </c>
      <c r="B240" s="73" t="str">
        <f t="shared" si="108"/>
        <v>2019 H2</v>
      </c>
      <c r="C240" s="8">
        <v>43708</v>
      </c>
      <c r="D240" s="9">
        <f t="shared" ref="D240:AY240" ca="1" si="110">D188/$D188</f>
        <v>1</v>
      </c>
      <c r="E240" s="9">
        <f t="shared" ca="1" si="110"/>
        <v>1.012</v>
      </c>
      <c r="F240" s="9">
        <f t="shared" ca="1" si="110"/>
        <v>1.0241439999999999</v>
      </c>
      <c r="G240" s="9">
        <f t="shared" ca="1" si="110"/>
        <v>1.036433728</v>
      </c>
      <c r="H240" s="9">
        <f t="shared" ca="1" si="110"/>
        <v>0.95351902975999991</v>
      </c>
      <c r="I240" s="9">
        <f t="shared" ca="1" si="110"/>
        <v>0</v>
      </c>
      <c r="J240" s="9">
        <f t="shared" ca="1" si="110"/>
        <v>0</v>
      </c>
      <c r="K240" s="9">
        <f t="shared" ca="1" si="110"/>
        <v>0</v>
      </c>
      <c r="L240" s="9">
        <f t="shared" ca="1" si="110"/>
        <v>0</v>
      </c>
      <c r="M240" s="9">
        <f t="shared" ca="1" si="110"/>
        <v>0</v>
      </c>
      <c r="N240" s="9">
        <f t="shared" ca="1" si="110"/>
        <v>0</v>
      </c>
      <c r="O240" s="9">
        <f t="shared" ca="1" si="110"/>
        <v>0</v>
      </c>
      <c r="P240" s="9">
        <f t="shared" ca="1" si="110"/>
        <v>0</v>
      </c>
      <c r="Q240" s="9">
        <f t="shared" ca="1" si="110"/>
        <v>0</v>
      </c>
      <c r="R240" s="9">
        <f t="shared" ca="1" si="110"/>
        <v>0</v>
      </c>
      <c r="S240" s="9">
        <f t="shared" ca="1" si="110"/>
        <v>0</v>
      </c>
      <c r="T240" s="9">
        <f t="shared" ca="1" si="110"/>
        <v>0</v>
      </c>
      <c r="U240" s="9">
        <f t="shared" ca="1" si="110"/>
        <v>0</v>
      </c>
      <c r="V240" s="9">
        <f t="shared" ca="1" si="110"/>
        <v>0</v>
      </c>
      <c r="W240" s="9">
        <f t="shared" ca="1" si="110"/>
        <v>0</v>
      </c>
      <c r="X240" s="9">
        <f t="shared" ca="1" si="110"/>
        <v>0</v>
      </c>
      <c r="Y240" s="9">
        <f t="shared" ca="1" si="110"/>
        <v>0</v>
      </c>
      <c r="Z240" s="9">
        <f t="shared" ca="1" si="110"/>
        <v>0</v>
      </c>
      <c r="AA240" s="9">
        <f t="shared" ca="1" si="110"/>
        <v>0</v>
      </c>
      <c r="AB240" s="9">
        <f t="shared" ca="1" si="110"/>
        <v>0</v>
      </c>
      <c r="AC240" s="9">
        <f t="shared" ca="1" si="110"/>
        <v>0</v>
      </c>
      <c r="AD240" s="9">
        <f t="shared" ca="1" si="110"/>
        <v>0</v>
      </c>
      <c r="AE240" s="9">
        <f t="shared" ca="1" si="110"/>
        <v>0</v>
      </c>
      <c r="AF240" s="9">
        <f t="shared" ca="1" si="110"/>
        <v>0</v>
      </c>
      <c r="AG240" s="9">
        <f t="shared" ca="1" si="110"/>
        <v>0</v>
      </c>
      <c r="AH240" s="9">
        <f t="shared" ca="1" si="110"/>
        <v>0</v>
      </c>
      <c r="AI240" s="9">
        <f t="shared" ca="1" si="110"/>
        <v>0</v>
      </c>
      <c r="AJ240" s="9">
        <f t="shared" ca="1" si="110"/>
        <v>0</v>
      </c>
      <c r="AK240" s="9">
        <f t="shared" ca="1" si="110"/>
        <v>0</v>
      </c>
      <c r="AL240" s="9">
        <f t="shared" ca="1" si="110"/>
        <v>0</v>
      </c>
      <c r="AM240" s="9">
        <f t="shared" ca="1" si="110"/>
        <v>0</v>
      </c>
      <c r="AN240" s="9">
        <f t="shared" ca="1" si="110"/>
        <v>0</v>
      </c>
      <c r="AO240" s="9">
        <f t="shared" ca="1" si="110"/>
        <v>0</v>
      </c>
      <c r="AP240" s="9">
        <f t="shared" ca="1" si="110"/>
        <v>0</v>
      </c>
      <c r="AQ240" s="9">
        <f t="shared" ca="1" si="110"/>
        <v>0</v>
      </c>
      <c r="AR240" s="9">
        <f t="shared" ca="1" si="110"/>
        <v>0</v>
      </c>
      <c r="AS240" s="9">
        <f t="shared" ca="1" si="110"/>
        <v>0</v>
      </c>
      <c r="AT240" s="9">
        <f t="shared" ca="1" si="110"/>
        <v>0</v>
      </c>
      <c r="AU240" s="9">
        <f t="shared" ca="1" si="110"/>
        <v>0</v>
      </c>
      <c r="AV240" s="9">
        <f t="shared" ca="1" si="110"/>
        <v>0</v>
      </c>
      <c r="AW240" s="9">
        <f t="shared" ca="1" si="110"/>
        <v>0</v>
      </c>
      <c r="AX240" s="9">
        <f t="shared" ca="1" si="110"/>
        <v>0</v>
      </c>
      <c r="AY240" s="9">
        <f t="shared" ca="1" si="110"/>
        <v>0</v>
      </c>
    </row>
    <row r="241" spans="1:51" hidden="1" outlineLevel="1" x14ac:dyDescent="0.5">
      <c r="A241" s="73">
        <f t="shared" si="58"/>
        <v>2019</v>
      </c>
      <c r="B241" s="73" t="str">
        <f t="shared" si="108"/>
        <v>2019 H2</v>
      </c>
      <c r="C241" s="8">
        <v>43738</v>
      </c>
      <c r="D241" s="9">
        <f t="shared" ref="D241:AY241" ca="1" si="111">D189/$D189</f>
        <v>1</v>
      </c>
      <c r="E241" s="9">
        <f t="shared" ca="1" si="111"/>
        <v>0.97152000000000005</v>
      </c>
      <c r="F241" s="9">
        <f t="shared" ca="1" si="111"/>
        <v>0.98317824000000009</v>
      </c>
      <c r="G241" s="9">
        <f t="shared" ca="1" si="111"/>
        <v>0.99497637888000001</v>
      </c>
      <c r="H241" s="9">
        <f t="shared" ca="1" si="111"/>
        <v>0</v>
      </c>
      <c r="I241" s="9">
        <f t="shared" ca="1" si="111"/>
        <v>0</v>
      </c>
      <c r="J241" s="9">
        <f t="shared" ca="1" si="111"/>
        <v>0</v>
      </c>
      <c r="K241" s="9">
        <f t="shared" ca="1" si="111"/>
        <v>0</v>
      </c>
      <c r="L241" s="9">
        <f t="shared" ca="1" si="111"/>
        <v>0</v>
      </c>
      <c r="M241" s="9">
        <f t="shared" ca="1" si="111"/>
        <v>0</v>
      </c>
      <c r="N241" s="9">
        <f t="shared" ca="1" si="111"/>
        <v>0</v>
      </c>
      <c r="O241" s="9">
        <f t="shared" ca="1" si="111"/>
        <v>0</v>
      </c>
      <c r="P241" s="9">
        <f t="shared" ca="1" si="111"/>
        <v>0</v>
      </c>
      <c r="Q241" s="9">
        <f t="shared" ca="1" si="111"/>
        <v>0</v>
      </c>
      <c r="R241" s="9">
        <f t="shared" ca="1" si="111"/>
        <v>0</v>
      </c>
      <c r="S241" s="9">
        <f t="shared" ca="1" si="111"/>
        <v>0</v>
      </c>
      <c r="T241" s="9">
        <f t="shared" ca="1" si="111"/>
        <v>0</v>
      </c>
      <c r="U241" s="9">
        <f t="shared" ca="1" si="111"/>
        <v>0</v>
      </c>
      <c r="V241" s="9">
        <f t="shared" ca="1" si="111"/>
        <v>0</v>
      </c>
      <c r="W241" s="9">
        <f t="shared" ca="1" si="111"/>
        <v>0</v>
      </c>
      <c r="X241" s="9">
        <f t="shared" ca="1" si="111"/>
        <v>0</v>
      </c>
      <c r="Y241" s="9">
        <f t="shared" ca="1" si="111"/>
        <v>0</v>
      </c>
      <c r="Z241" s="9">
        <f t="shared" ca="1" si="111"/>
        <v>0</v>
      </c>
      <c r="AA241" s="9">
        <f t="shared" ca="1" si="111"/>
        <v>0</v>
      </c>
      <c r="AB241" s="9">
        <f t="shared" ca="1" si="111"/>
        <v>0</v>
      </c>
      <c r="AC241" s="9">
        <f t="shared" ca="1" si="111"/>
        <v>0</v>
      </c>
      <c r="AD241" s="9">
        <f t="shared" ca="1" si="111"/>
        <v>0</v>
      </c>
      <c r="AE241" s="9">
        <f t="shared" ca="1" si="111"/>
        <v>0</v>
      </c>
      <c r="AF241" s="9">
        <f t="shared" ca="1" si="111"/>
        <v>0</v>
      </c>
      <c r="AG241" s="9">
        <f t="shared" ca="1" si="111"/>
        <v>0</v>
      </c>
      <c r="AH241" s="9">
        <f t="shared" ca="1" si="111"/>
        <v>0</v>
      </c>
      <c r="AI241" s="9">
        <f t="shared" ca="1" si="111"/>
        <v>0</v>
      </c>
      <c r="AJ241" s="9">
        <f t="shared" ca="1" si="111"/>
        <v>0</v>
      </c>
      <c r="AK241" s="9">
        <f t="shared" ca="1" si="111"/>
        <v>0</v>
      </c>
      <c r="AL241" s="9">
        <f t="shared" ca="1" si="111"/>
        <v>0</v>
      </c>
      <c r="AM241" s="9">
        <f t="shared" ca="1" si="111"/>
        <v>0</v>
      </c>
      <c r="AN241" s="9">
        <f t="shared" ca="1" si="111"/>
        <v>0</v>
      </c>
      <c r="AO241" s="9">
        <f t="shared" ca="1" si="111"/>
        <v>0</v>
      </c>
      <c r="AP241" s="9">
        <f t="shared" ca="1" si="111"/>
        <v>0</v>
      </c>
      <c r="AQ241" s="9">
        <f t="shared" ca="1" si="111"/>
        <v>0</v>
      </c>
      <c r="AR241" s="9">
        <f t="shared" ca="1" si="111"/>
        <v>0</v>
      </c>
      <c r="AS241" s="9">
        <f t="shared" ca="1" si="111"/>
        <v>0</v>
      </c>
      <c r="AT241" s="9">
        <f t="shared" ca="1" si="111"/>
        <v>0</v>
      </c>
      <c r="AU241" s="9">
        <f t="shared" ca="1" si="111"/>
        <v>0</v>
      </c>
      <c r="AV241" s="9">
        <f t="shared" ca="1" si="111"/>
        <v>0</v>
      </c>
      <c r="AW241" s="9">
        <f t="shared" ca="1" si="111"/>
        <v>0</v>
      </c>
      <c r="AX241" s="9">
        <f t="shared" ca="1" si="111"/>
        <v>0</v>
      </c>
      <c r="AY241" s="9">
        <f t="shared" ca="1" si="111"/>
        <v>0</v>
      </c>
    </row>
    <row r="242" spans="1:51" hidden="1" outlineLevel="1" x14ac:dyDescent="0.5">
      <c r="A242" s="73">
        <f t="shared" si="58"/>
        <v>2019</v>
      </c>
      <c r="B242" s="73" t="str">
        <f t="shared" si="108"/>
        <v>2019 H2</v>
      </c>
      <c r="C242" s="8">
        <v>43769</v>
      </c>
      <c r="D242" s="9">
        <f t="shared" ref="D242:AY242" ca="1" si="112">D190/$D190</f>
        <v>1</v>
      </c>
      <c r="E242" s="9">
        <f t="shared" ca="1" si="112"/>
        <v>0.96190476190476204</v>
      </c>
      <c r="F242" s="9">
        <f t="shared" ca="1" si="112"/>
        <v>0.97152380952380957</v>
      </c>
      <c r="G242" s="9">
        <f t="shared" ca="1" si="112"/>
        <v>0</v>
      </c>
      <c r="H242" s="9">
        <f t="shared" ca="1" si="112"/>
        <v>0</v>
      </c>
      <c r="I242" s="9">
        <f t="shared" ca="1" si="112"/>
        <v>0</v>
      </c>
      <c r="J242" s="9">
        <f t="shared" ca="1" si="112"/>
        <v>0</v>
      </c>
      <c r="K242" s="9">
        <f t="shared" ca="1" si="112"/>
        <v>0</v>
      </c>
      <c r="L242" s="9">
        <f t="shared" ca="1" si="112"/>
        <v>0</v>
      </c>
      <c r="M242" s="9">
        <f t="shared" ca="1" si="112"/>
        <v>0</v>
      </c>
      <c r="N242" s="9">
        <f t="shared" ca="1" si="112"/>
        <v>0</v>
      </c>
      <c r="O242" s="9">
        <f t="shared" ca="1" si="112"/>
        <v>0</v>
      </c>
      <c r="P242" s="9">
        <f t="shared" ca="1" si="112"/>
        <v>0</v>
      </c>
      <c r="Q242" s="9">
        <f t="shared" ca="1" si="112"/>
        <v>0</v>
      </c>
      <c r="R242" s="9">
        <f t="shared" ca="1" si="112"/>
        <v>0</v>
      </c>
      <c r="S242" s="9">
        <f t="shared" ca="1" si="112"/>
        <v>0</v>
      </c>
      <c r="T242" s="9">
        <f t="shared" ca="1" si="112"/>
        <v>0</v>
      </c>
      <c r="U242" s="9">
        <f t="shared" ca="1" si="112"/>
        <v>0</v>
      </c>
      <c r="V242" s="9">
        <f t="shared" ca="1" si="112"/>
        <v>0</v>
      </c>
      <c r="W242" s="9">
        <f t="shared" ca="1" si="112"/>
        <v>0</v>
      </c>
      <c r="X242" s="9">
        <f t="shared" ca="1" si="112"/>
        <v>0</v>
      </c>
      <c r="Y242" s="9">
        <f t="shared" ca="1" si="112"/>
        <v>0</v>
      </c>
      <c r="Z242" s="9">
        <f t="shared" ca="1" si="112"/>
        <v>0</v>
      </c>
      <c r="AA242" s="9">
        <f t="shared" ca="1" si="112"/>
        <v>0</v>
      </c>
      <c r="AB242" s="9">
        <f t="shared" ca="1" si="112"/>
        <v>0</v>
      </c>
      <c r="AC242" s="9">
        <f t="shared" ca="1" si="112"/>
        <v>0</v>
      </c>
      <c r="AD242" s="9">
        <f t="shared" ca="1" si="112"/>
        <v>0</v>
      </c>
      <c r="AE242" s="9">
        <f t="shared" ca="1" si="112"/>
        <v>0</v>
      </c>
      <c r="AF242" s="9">
        <f t="shared" ca="1" si="112"/>
        <v>0</v>
      </c>
      <c r="AG242" s="9">
        <f t="shared" ca="1" si="112"/>
        <v>0</v>
      </c>
      <c r="AH242" s="9">
        <f t="shared" ca="1" si="112"/>
        <v>0</v>
      </c>
      <c r="AI242" s="9">
        <f t="shared" ca="1" si="112"/>
        <v>0</v>
      </c>
      <c r="AJ242" s="9">
        <f t="shared" ca="1" si="112"/>
        <v>0</v>
      </c>
      <c r="AK242" s="9">
        <f t="shared" ca="1" si="112"/>
        <v>0</v>
      </c>
      <c r="AL242" s="9">
        <f t="shared" ca="1" si="112"/>
        <v>0</v>
      </c>
      <c r="AM242" s="9">
        <f t="shared" ca="1" si="112"/>
        <v>0</v>
      </c>
      <c r="AN242" s="9">
        <f t="shared" ca="1" si="112"/>
        <v>0</v>
      </c>
      <c r="AO242" s="9">
        <f t="shared" ca="1" si="112"/>
        <v>0</v>
      </c>
      <c r="AP242" s="9">
        <f t="shared" ca="1" si="112"/>
        <v>0</v>
      </c>
      <c r="AQ242" s="9">
        <f t="shared" ca="1" si="112"/>
        <v>0</v>
      </c>
      <c r="AR242" s="9">
        <f t="shared" ca="1" si="112"/>
        <v>0</v>
      </c>
      <c r="AS242" s="9">
        <f t="shared" ca="1" si="112"/>
        <v>0</v>
      </c>
      <c r="AT242" s="9">
        <f t="shared" ca="1" si="112"/>
        <v>0</v>
      </c>
      <c r="AU242" s="9">
        <f t="shared" ca="1" si="112"/>
        <v>0</v>
      </c>
      <c r="AV242" s="9">
        <f t="shared" ca="1" si="112"/>
        <v>0</v>
      </c>
      <c r="AW242" s="9">
        <f t="shared" ca="1" si="112"/>
        <v>0</v>
      </c>
      <c r="AX242" s="9">
        <f t="shared" ca="1" si="112"/>
        <v>0</v>
      </c>
      <c r="AY242" s="9">
        <f t="shared" ca="1" si="112"/>
        <v>0</v>
      </c>
    </row>
    <row r="243" spans="1:51" hidden="1" outlineLevel="1" x14ac:dyDescent="0.5">
      <c r="A243" s="73">
        <f t="shared" si="58"/>
        <v>2019</v>
      </c>
      <c r="B243" s="73" t="str">
        <f t="shared" si="108"/>
        <v>2019 H2</v>
      </c>
      <c r="C243" s="8">
        <v>43799</v>
      </c>
      <c r="D243" s="9">
        <f t="shared" ref="D243:AY243" ca="1" si="113">D191/$D191</f>
        <v>1</v>
      </c>
      <c r="E243" s="9">
        <f t="shared" ca="1" si="113"/>
        <v>0.97259259259259268</v>
      </c>
      <c r="F243" s="9">
        <f t="shared" ca="1" si="113"/>
        <v>0</v>
      </c>
      <c r="G243" s="9">
        <f t="shared" ca="1" si="113"/>
        <v>0</v>
      </c>
      <c r="H243" s="9">
        <f t="shared" ca="1" si="113"/>
        <v>0</v>
      </c>
      <c r="I243" s="9">
        <f t="shared" ca="1" si="113"/>
        <v>0</v>
      </c>
      <c r="J243" s="9">
        <f t="shared" ca="1" si="113"/>
        <v>0</v>
      </c>
      <c r="K243" s="9">
        <f t="shared" ca="1" si="113"/>
        <v>0</v>
      </c>
      <c r="L243" s="9">
        <f t="shared" ca="1" si="113"/>
        <v>0</v>
      </c>
      <c r="M243" s="9">
        <f t="shared" ca="1" si="113"/>
        <v>0</v>
      </c>
      <c r="N243" s="9">
        <f t="shared" ca="1" si="113"/>
        <v>0</v>
      </c>
      <c r="O243" s="9">
        <f t="shared" ca="1" si="113"/>
        <v>0</v>
      </c>
      <c r="P243" s="9">
        <f t="shared" ca="1" si="113"/>
        <v>0</v>
      </c>
      <c r="Q243" s="9">
        <f t="shared" ca="1" si="113"/>
        <v>0</v>
      </c>
      <c r="R243" s="9">
        <f t="shared" ca="1" si="113"/>
        <v>0</v>
      </c>
      <c r="S243" s="9">
        <f t="shared" ca="1" si="113"/>
        <v>0</v>
      </c>
      <c r="T243" s="9">
        <f t="shared" ca="1" si="113"/>
        <v>0</v>
      </c>
      <c r="U243" s="9">
        <f t="shared" ca="1" si="113"/>
        <v>0</v>
      </c>
      <c r="V243" s="9">
        <f t="shared" ca="1" si="113"/>
        <v>0</v>
      </c>
      <c r="W243" s="9">
        <f t="shared" ca="1" si="113"/>
        <v>0</v>
      </c>
      <c r="X243" s="9">
        <f t="shared" ca="1" si="113"/>
        <v>0</v>
      </c>
      <c r="Y243" s="9">
        <f t="shared" ca="1" si="113"/>
        <v>0</v>
      </c>
      <c r="Z243" s="9">
        <f t="shared" ca="1" si="113"/>
        <v>0</v>
      </c>
      <c r="AA243" s="9">
        <f t="shared" ca="1" si="113"/>
        <v>0</v>
      </c>
      <c r="AB243" s="9">
        <f t="shared" ca="1" si="113"/>
        <v>0</v>
      </c>
      <c r="AC243" s="9">
        <f t="shared" ca="1" si="113"/>
        <v>0</v>
      </c>
      <c r="AD243" s="9">
        <f t="shared" ca="1" si="113"/>
        <v>0</v>
      </c>
      <c r="AE243" s="9">
        <f t="shared" ca="1" si="113"/>
        <v>0</v>
      </c>
      <c r="AF243" s="9">
        <f t="shared" ca="1" si="113"/>
        <v>0</v>
      </c>
      <c r="AG243" s="9">
        <f t="shared" ca="1" si="113"/>
        <v>0</v>
      </c>
      <c r="AH243" s="9">
        <f t="shared" ca="1" si="113"/>
        <v>0</v>
      </c>
      <c r="AI243" s="9">
        <f t="shared" ca="1" si="113"/>
        <v>0</v>
      </c>
      <c r="AJ243" s="9">
        <f t="shared" ca="1" si="113"/>
        <v>0</v>
      </c>
      <c r="AK243" s="9">
        <f t="shared" ca="1" si="113"/>
        <v>0</v>
      </c>
      <c r="AL243" s="9">
        <f t="shared" ca="1" si="113"/>
        <v>0</v>
      </c>
      <c r="AM243" s="9">
        <f t="shared" ca="1" si="113"/>
        <v>0</v>
      </c>
      <c r="AN243" s="9">
        <f t="shared" ca="1" si="113"/>
        <v>0</v>
      </c>
      <c r="AO243" s="9">
        <f t="shared" ca="1" si="113"/>
        <v>0</v>
      </c>
      <c r="AP243" s="9">
        <f t="shared" ca="1" si="113"/>
        <v>0</v>
      </c>
      <c r="AQ243" s="9">
        <f t="shared" ca="1" si="113"/>
        <v>0</v>
      </c>
      <c r="AR243" s="9">
        <f t="shared" ca="1" si="113"/>
        <v>0</v>
      </c>
      <c r="AS243" s="9">
        <f t="shared" ca="1" si="113"/>
        <v>0</v>
      </c>
      <c r="AT243" s="9">
        <f t="shared" ca="1" si="113"/>
        <v>0</v>
      </c>
      <c r="AU243" s="9">
        <f t="shared" ca="1" si="113"/>
        <v>0</v>
      </c>
      <c r="AV243" s="9">
        <f t="shared" ca="1" si="113"/>
        <v>0</v>
      </c>
      <c r="AW243" s="9">
        <f t="shared" ca="1" si="113"/>
        <v>0</v>
      </c>
      <c r="AX243" s="9">
        <f t="shared" ca="1" si="113"/>
        <v>0</v>
      </c>
      <c r="AY243" s="9">
        <f t="shared" ca="1" si="113"/>
        <v>0</v>
      </c>
    </row>
    <row r="244" spans="1:51" hidden="1" outlineLevel="1" x14ac:dyDescent="0.5">
      <c r="A244" s="73">
        <f t="shared" si="58"/>
        <v>2019</v>
      </c>
      <c r="B244" s="73" t="str">
        <f t="shared" si="108"/>
        <v>2019 H2</v>
      </c>
      <c r="C244" s="8">
        <v>43830</v>
      </c>
      <c r="D244" s="9">
        <f t="shared" ref="D244:AY244" ca="1" si="114">D192/$D192</f>
        <v>1</v>
      </c>
      <c r="E244" s="9">
        <f t="shared" ca="1" si="114"/>
        <v>0</v>
      </c>
      <c r="F244" s="9">
        <f t="shared" ca="1" si="114"/>
        <v>0</v>
      </c>
      <c r="G244" s="9">
        <f t="shared" ca="1" si="114"/>
        <v>0</v>
      </c>
      <c r="H244" s="9">
        <f t="shared" ca="1" si="114"/>
        <v>0</v>
      </c>
      <c r="I244" s="9">
        <f t="shared" ca="1" si="114"/>
        <v>0</v>
      </c>
      <c r="J244" s="9">
        <f t="shared" ca="1" si="114"/>
        <v>0</v>
      </c>
      <c r="K244" s="9">
        <f t="shared" ca="1" si="114"/>
        <v>0</v>
      </c>
      <c r="L244" s="9">
        <f t="shared" ca="1" si="114"/>
        <v>0</v>
      </c>
      <c r="M244" s="9">
        <f t="shared" ca="1" si="114"/>
        <v>0</v>
      </c>
      <c r="N244" s="9">
        <f t="shared" ca="1" si="114"/>
        <v>0</v>
      </c>
      <c r="O244" s="9">
        <f t="shared" ca="1" si="114"/>
        <v>0</v>
      </c>
      <c r="P244" s="9">
        <f t="shared" ca="1" si="114"/>
        <v>0</v>
      </c>
      <c r="Q244" s="9">
        <f t="shared" ca="1" si="114"/>
        <v>0</v>
      </c>
      <c r="R244" s="9">
        <f t="shared" ca="1" si="114"/>
        <v>0</v>
      </c>
      <c r="S244" s="9">
        <f t="shared" ca="1" si="114"/>
        <v>0</v>
      </c>
      <c r="T244" s="9">
        <f t="shared" ca="1" si="114"/>
        <v>0</v>
      </c>
      <c r="U244" s="9">
        <f t="shared" ca="1" si="114"/>
        <v>0</v>
      </c>
      <c r="V244" s="9">
        <f t="shared" ca="1" si="114"/>
        <v>0</v>
      </c>
      <c r="W244" s="9">
        <f t="shared" ca="1" si="114"/>
        <v>0</v>
      </c>
      <c r="X244" s="9">
        <f t="shared" ca="1" si="114"/>
        <v>0</v>
      </c>
      <c r="Y244" s="9">
        <f t="shared" ca="1" si="114"/>
        <v>0</v>
      </c>
      <c r="Z244" s="9">
        <f t="shared" ca="1" si="114"/>
        <v>0</v>
      </c>
      <c r="AA244" s="9">
        <f t="shared" ca="1" si="114"/>
        <v>0</v>
      </c>
      <c r="AB244" s="9">
        <f t="shared" ca="1" si="114"/>
        <v>0</v>
      </c>
      <c r="AC244" s="9">
        <f t="shared" ca="1" si="114"/>
        <v>0</v>
      </c>
      <c r="AD244" s="9">
        <f t="shared" ca="1" si="114"/>
        <v>0</v>
      </c>
      <c r="AE244" s="9">
        <f t="shared" ca="1" si="114"/>
        <v>0</v>
      </c>
      <c r="AF244" s="9">
        <f t="shared" ca="1" si="114"/>
        <v>0</v>
      </c>
      <c r="AG244" s="9">
        <f t="shared" ca="1" si="114"/>
        <v>0</v>
      </c>
      <c r="AH244" s="9">
        <f t="shared" ca="1" si="114"/>
        <v>0</v>
      </c>
      <c r="AI244" s="9">
        <f t="shared" ca="1" si="114"/>
        <v>0</v>
      </c>
      <c r="AJ244" s="9">
        <f t="shared" ca="1" si="114"/>
        <v>0</v>
      </c>
      <c r="AK244" s="9">
        <f t="shared" ca="1" si="114"/>
        <v>0</v>
      </c>
      <c r="AL244" s="9">
        <f t="shared" ca="1" si="114"/>
        <v>0</v>
      </c>
      <c r="AM244" s="9">
        <f t="shared" ca="1" si="114"/>
        <v>0</v>
      </c>
      <c r="AN244" s="9">
        <f t="shared" ca="1" si="114"/>
        <v>0</v>
      </c>
      <c r="AO244" s="9">
        <f t="shared" ca="1" si="114"/>
        <v>0</v>
      </c>
      <c r="AP244" s="9">
        <f t="shared" ca="1" si="114"/>
        <v>0</v>
      </c>
      <c r="AQ244" s="9">
        <f t="shared" ca="1" si="114"/>
        <v>0</v>
      </c>
      <c r="AR244" s="9">
        <f t="shared" ca="1" si="114"/>
        <v>0</v>
      </c>
      <c r="AS244" s="9">
        <f t="shared" ca="1" si="114"/>
        <v>0</v>
      </c>
      <c r="AT244" s="9">
        <f t="shared" ca="1" si="114"/>
        <v>0</v>
      </c>
      <c r="AU244" s="9">
        <f t="shared" ca="1" si="114"/>
        <v>0</v>
      </c>
      <c r="AV244" s="9">
        <f t="shared" ca="1" si="114"/>
        <v>0</v>
      </c>
      <c r="AW244" s="9">
        <f t="shared" ca="1" si="114"/>
        <v>0</v>
      </c>
      <c r="AX244" s="9">
        <f t="shared" ca="1" si="114"/>
        <v>0</v>
      </c>
      <c r="AY244" s="9">
        <f t="shared" ca="1" si="114"/>
        <v>0</v>
      </c>
    </row>
    <row r="245" spans="1:51" collapsed="1" x14ac:dyDescent="0.5"/>
    <row r="246" spans="1:51" s="45" customFormat="1" x14ac:dyDescent="0.5">
      <c r="B246" s="46" t="s">
        <v>146</v>
      </c>
    </row>
    <row r="247" spans="1:51" s="49" customFormat="1" x14ac:dyDescent="0.5">
      <c r="B247" s="107" t="s">
        <v>187</v>
      </c>
      <c r="D247" s="49" t="s">
        <v>47</v>
      </c>
      <c r="E247" s="49" t="s">
        <v>48</v>
      </c>
      <c r="F247" s="49" t="s">
        <v>49</v>
      </c>
      <c r="G247" s="49" t="s">
        <v>50</v>
      </c>
      <c r="H247" s="49" t="s">
        <v>51</v>
      </c>
      <c r="I247" s="49" t="s">
        <v>52</v>
      </c>
      <c r="J247" s="49" t="s">
        <v>53</v>
      </c>
      <c r="K247" s="49" t="s">
        <v>54</v>
      </c>
      <c r="L247" s="49" t="s">
        <v>55</v>
      </c>
      <c r="M247" s="49" t="s">
        <v>56</v>
      </c>
      <c r="N247" s="49" t="s">
        <v>57</v>
      </c>
      <c r="O247" s="49" t="s">
        <v>58</v>
      </c>
      <c r="P247" s="49" t="s">
        <v>59</v>
      </c>
      <c r="Q247" s="49" t="s">
        <v>60</v>
      </c>
      <c r="R247" s="49" t="s">
        <v>61</v>
      </c>
      <c r="S247" s="49" t="s">
        <v>62</v>
      </c>
      <c r="T247" s="49" t="s">
        <v>63</v>
      </c>
      <c r="U247" s="49" t="s">
        <v>64</v>
      </c>
      <c r="V247" s="49" t="s">
        <v>65</v>
      </c>
      <c r="W247" s="49" t="s">
        <v>66</v>
      </c>
      <c r="X247" s="49" t="s">
        <v>67</v>
      </c>
      <c r="Y247" s="49" t="s">
        <v>68</v>
      </c>
      <c r="Z247" s="49" t="s">
        <v>69</v>
      </c>
      <c r="AA247" s="49" t="s">
        <v>70</v>
      </c>
      <c r="AB247" s="49" t="s">
        <v>71</v>
      </c>
      <c r="AC247" s="49" t="s">
        <v>72</v>
      </c>
      <c r="AD247" s="49" t="s">
        <v>73</v>
      </c>
      <c r="AE247" s="49" t="s">
        <v>74</v>
      </c>
      <c r="AF247" s="49" t="s">
        <v>75</v>
      </c>
      <c r="AG247" s="49" t="s">
        <v>76</v>
      </c>
      <c r="AH247" s="49" t="s">
        <v>77</v>
      </c>
      <c r="AI247" s="49" t="s">
        <v>78</v>
      </c>
      <c r="AJ247" s="49" t="s">
        <v>79</v>
      </c>
      <c r="AK247" s="49" t="s">
        <v>80</v>
      </c>
      <c r="AL247" s="49" t="s">
        <v>81</v>
      </c>
      <c r="AM247" s="49" t="s">
        <v>82</v>
      </c>
      <c r="AN247" s="49" t="s">
        <v>83</v>
      </c>
      <c r="AO247" s="49" t="s">
        <v>84</v>
      </c>
      <c r="AP247" s="49" t="s">
        <v>85</v>
      </c>
      <c r="AQ247" s="49" t="s">
        <v>86</v>
      </c>
      <c r="AR247" s="49" t="s">
        <v>87</v>
      </c>
      <c r="AS247" s="49" t="s">
        <v>88</v>
      </c>
      <c r="AT247" s="49" t="s">
        <v>89</v>
      </c>
      <c r="AU247" s="49" t="s">
        <v>90</v>
      </c>
      <c r="AV247" s="49" t="s">
        <v>91</v>
      </c>
      <c r="AW247" s="49" t="s">
        <v>92</v>
      </c>
      <c r="AX247" s="49" t="s">
        <v>93</v>
      </c>
      <c r="AY247" s="49" t="s">
        <v>94</v>
      </c>
    </row>
    <row r="248" spans="1:51" x14ac:dyDescent="0.5">
      <c r="C248" s="1" t="s">
        <v>95</v>
      </c>
      <c r="D248" s="9">
        <f ca="1">SUM(D145:D150)/SUM($D145:$D150)</f>
        <v>1</v>
      </c>
      <c r="E248" s="9">
        <f t="shared" ref="E248:AS248" ca="1" si="115">SUM(E145:E150)/SUM($D145:$D150)</f>
        <v>0.99</v>
      </c>
      <c r="F248" s="9">
        <f t="shared" ca="1" si="115"/>
        <v>0.98009999999999997</v>
      </c>
      <c r="G248" s="9">
        <f t="shared" ca="1" si="115"/>
        <v>0.97029900000000002</v>
      </c>
      <c r="H248" s="9">
        <f t="shared" ca="1" si="115"/>
        <v>0.64445048772151903</v>
      </c>
      <c r="I248" s="9">
        <f t="shared" ca="1" si="115"/>
        <v>0.63800598284430377</v>
      </c>
      <c r="J248" s="9">
        <f t="shared" ca="1" si="115"/>
        <v>0.63162592301586074</v>
      </c>
      <c r="K248" s="9">
        <f t="shared" ca="1" si="115"/>
        <v>0.62530966378570219</v>
      </c>
      <c r="L248" s="9">
        <f t="shared" ca="1" si="115"/>
        <v>0.33872906504316053</v>
      </c>
      <c r="M248" s="9">
        <f t="shared" ca="1" si="115"/>
        <v>0.33534177439272894</v>
      </c>
      <c r="N248" s="9">
        <f t="shared" ca="1" si="115"/>
        <v>0.33198835664880161</v>
      </c>
      <c r="O248" s="9">
        <f t="shared" ca="1" si="115"/>
        <v>0.32866847308231367</v>
      </c>
      <c r="P248" s="9">
        <f t="shared" ca="1" si="115"/>
        <v>0.32538178835149051</v>
      </c>
      <c r="Q248" s="9">
        <f t="shared" ca="1" si="115"/>
        <v>0.32212797046797559</v>
      </c>
      <c r="R248" s="9">
        <f t="shared" ca="1" si="115"/>
        <v>0.31890669076329586</v>
      </c>
      <c r="S248" s="9">
        <f t="shared" ca="1" si="115"/>
        <v>0.31571762385566288</v>
      </c>
      <c r="T248" s="9">
        <f t="shared" ca="1" si="115"/>
        <v>0.31256044761710627</v>
      </c>
      <c r="U248" s="9">
        <f t="shared" ca="1" si="115"/>
        <v>0.30943484314093522</v>
      </c>
      <c r="V248" s="9">
        <f t="shared" ca="1" si="115"/>
        <v>0.30634049470952585</v>
      </c>
      <c r="W248" s="9">
        <f t="shared" ca="1" si="115"/>
        <v>0.30327708976243062</v>
      </c>
      <c r="X248" s="9">
        <f t="shared" ca="1" si="115"/>
        <v>0.30024431886480629</v>
      </c>
      <c r="Y248" s="9">
        <f t="shared" ca="1" si="115"/>
        <v>0.29724187567615823</v>
      </c>
      <c r="Z248" s="9">
        <f t="shared" ca="1" si="115"/>
        <v>0.29426945691939665</v>
      </c>
      <c r="AA248" s="9">
        <f t="shared" ca="1" si="115"/>
        <v>0.29132676235020266</v>
      </c>
      <c r="AB248" s="9">
        <f t="shared" ca="1" si="115"/>
        <v>0.28841349472670064</v>
      </c>
      <c r="AC248" s="9">
        <f t="shared" ca="1" si="115"/>
        <v>0.28552935977943367</v>
      </c>
      <c r="AD248" s="9">
        <f t="shared" ca="1" si="115"/>
        <v>0.28267406618163932</v>
      </c>
      <c r="AE248" s="9">
        <f t="shared" ca="1" si="115"/>
        <v>0.27984732551982294</v>
      </c>
      <c r="AF248" s="9">
        <f t="shared" ca="1" si="115"/>
        <v>0.27704885226462467</v>
      </c>
      <c r="AG248" s="9">
        <f t="shared" ca="1" si="115"/>
        <v>0.27427836374197845</v>
      </c>
      <c r="AH248" s="9">
        <f t="shared" ca="1" si="115"/>
        <v>0.27153558010455869</v>
      </c>
      <c r="AI248" s="9">
        <f t="shared" ca="1" si="115"/>
        <v>0.26882022430351304</v>
      </c>
      <c r="AJ248" s="9">
        <f t="shared" ca="1" si="115"/>
        <v>0.26613202206047798</v>
      </c>
      <c r="AK248" s="9">
        <f t="shared" ca="1" si="115"/>
        <v>0.26347070183987309</v>
      </c>
      <c r="AL248" s="9">
        <f t="shared" ca="1" si="115"/>
        <v>0.26083599482147446</v>
      </c>
      <c r="AM248" s="9">
        <f t="shared" ca="1" si="115"/>
        <v>0.25822763487325967</v>
      </c>
      <c r="AN248" s="9">
        <f t="shared" ca="1" si="115"/>
        <v>0.25564535852452708</v>
      </c>
      <c r="AO248" s="9">
        <f t="shared" ca="1" si="115"/>
        <v>0.25308890493928177</v>
      </c>
      <c r="AP248" s="9">
        <f t="shared" ca="1" si="115"/>
        <v>0.25055801588988902</v>
      </c>
      <c r="AQ248" s="9">
        <f t="shared" ca="1" si="115"/>
        <v>0.24805243573099006</v>
      </c>
      <c r="AR248" s="9">
        <f t="shared" ca="1" si="115"/>
        <v>0.24557191137368015</v>
      </c>
      <c r="AS248" s="9">
        <f t="shared" ca="1" si="115"/>
        <v>0.24311619225994333</v>
      </c>
      <c r="AT248" s="9">
        <f ca="1">SUM(AT145:AT150)/SUM($D145:$D150)</f>
        <v>0.2406850303373439</v>
      </c>
      <c r="AU248" s="9"/>
      <c r="AV248" s="9"/>
      <c r="AW248" s="9"/>
      <c r="AX248" s="9"/>
      <c r="AY248" s="9"/>
    </row>
    <row r="249" spans="1:51" x14ac:dyDescent="0.5">
      <c r="C249" s="1" t="s">
        <v>96</v>
      </c>
      <c r="D249" s="9">
        <f ca="1">SUM(D151:D156)/SUM($D151:$D156)</f>
        <v>1</v>
      </c>
      <c r="E249" s="9">
        <f t="shared" ref="E249:AN249" ca="1" si="116">SUM(E151:E156)/SUM($D151:$D156)</f>
        <v>1.0032075471698114</v>
      </c>
      <c r="F249" s="9">
        <f t="shared" ca="1" si="116"/>
        <v>1.0064811320754716</v>
      </c>
      <c r="G249" s="9">
        <f t="shared" ca="1" si="116"/>
        <v>1.0098210754716981</v>
      </c>
      <c r="H249" s="9">
        <f t="shared" ca="1" si="116"/>
        <v>0.67548513647798736</v>
      </c>
      <c r="I249" s="9">
        <f t="shared" ca="1" si="116"/>
        <v>0.67780090253710701</v>
      </c>
      <c r="J249" s="9">
        <f t="shared" ca="1" si="116"/>
        <v>0.68016157560044022</v>
      </c>
      <c r="K249" s="9">
        <f t="shared" ca="1" si="116"/>
        <v>0.68256738724459343</v>
      </c>
      <c r="L249" s="9">
        <f t="shared" ca="1" si="116"/>
        <v>0.45359641661135858</v>
      </c>
      <c r="M249" s="9">
        <f t="shared" ca="1" si="116"/>
        <v>0.45538965093472356</v>
      </c>
      <c r="N249" s="9">
        <f t="shared" ca="1" si="116"/>
        <v>0.45721126376767418</v>
      </c>
      <c r="O249" s="9">
        <f t="shared" ca="1" si="116"/>
        <v>0.45906143443364283</v>
      </c>
      <c r="P249" s="9">
        <f t="shared" ca="1" si="116"/>
        <v>0.4609403450939128</v>
      </c>
      <c r="Q249" s="9">
        <f t="shared" ca="1" si="116"/>
        <v>0.46284818076555068</v>
      </c>
      <c r="R249" s="9">
        <f t="shared" ca="1" si="116"/>
        <v>0.46478512933962246</v>
      </c>
      <c r="S249" s="9">
        <f t="shared" ca="1" si="116"/>
        <v>0.46675138159969526</v>
      </c>
      <c r="T249" s="9">
        <f t="shared" ca="1" si="116"/>
        <v>0.46874713124062667</v>
      </c>
      <c r="U249" s="9">
        <f t="shared" ca="1" si="116"/>
        <v>0.47077257488764246</v>
      </c>
      <c r="V249" s="9">
        <f t="shared" ca="1" si="116"/>
        <v>0.47282791211570696</v>
      </c>
      <c r="W249" s="9">
        <f t="shared" ca="1" si="116"/>
        <v>0.47491334546918468</v>
      </c>
      <c r="X249" s="9">
        <f t="shared" ca="1" si="116"/>
        <v>0.47702908048179854</v>
      </c>
      <c r="Y249" s="9">
        <f t="shared" ca="1" si="116"/>
        <v>0.47917532569688376</v>
      </c>
      <c r="Z249" s="9">
        <f t="shared" ca="1" si="116"/>
        <v>0.48135229268794166</v>
      </c>
      <c r="AA249" s="9">
        <f t="shared" ca="1" si="116"/>
        <v>0.48356019607949396</v>
      </c>
      <c r="AB249" s="9">
        <f t="shared" ca="1" si="116"/>
        <v>0.48579925356823944</v>
      </c>
      <c r="AC249" s="9">
        <f t="shared" ca="1" si="116"/>
        <v>0.48806968594451744</v>
      </c>
      <c r="AD249" s="9">
        <f t="shared" ca="1" si="116"/>
        <v>0.49037171711407673</v>
      </c>
      <c r="AE249" s="9">
        <f t="shared" ca="1" si="116"/>
        <v>0.49270557412015514</v>
      </c>
      <c r="AF249" s="9">
        <f t="shared" ca="1" si="116"/>
        <v>0.49507148716586941</v>
      </c>
      <c r="AG249" s="9">
        <f t="shared" ca="1" si="116"/>
        <v>0.49746968963692018</v>
      </c>
      <c r="AH249" s="9">
        <f t="shared" ca="1" si="116"/>
        <v>0.49990041812461206</v>
      </c>
      <c r="AI249" s="9">
        <f t="shared" ca="1" si="116"/>
        <v>0.50236391244919221</v>
      </c>
      <c r="AJ249" s="9">
        <f t="shared" ca="1" si="116"/>
        <v>0.50486041568350937</v>
      </c>
      <c r="AK249" s="9">
        <f t="shared" ca="1" si="116"/>
        <v>0.50739017417699595</v>
      </c>
      <c r="AL249" s="9">
        <f t="shared" ca="1" si="116"/>
        <v>0.50995343757997547</v>
      </c>
      <c r="AM249" s="9">
        <f t="shared" ca="1" si="116"/>
        <v>0.51255045886829709</v>
      </c>
      <c r="AN249" s="9">
        <f t="shared" ca="1" si="116"/>
        <v>0.51518149436830141</v>
      </c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</row>
    <row r="250" spans="1:51" x14ac:dyDescent="0.5">
      <c r="C250" s="1" t="s">
        <v>97</v>
      </c>
      <c r="D250" s="9">
        <f ca="1">SUM(D157:D162)/SUM($D157:$D162)</f>
        <v>1</v>
      </c>
      <c r="E250" s="9">
        <f t="shared" ref="E250:AH250" ca="1" si="117">SUM(E157:E162)/SUM($D157:$D162)</f>
        <v>1.01</v>
      </c>
      <c r="F250" s="9">
        <f t="shared" ca="1" si="117"/>
        <v>1.0201</v>
      </c>
      <c r="G250" s="9">
        <f t="shared" ca="1" si="117"/>
        <v>1.0303009999999997</v>
      </c>
      <c r="H250" s="9">
        <f t="shared" ca="1" si="117"/>
        <v>0.85104674687185922</v>
      </c>
      <c r="I250" s="9">
        <f t="shared" ca="1" si="117"/>
        <v>0.85955721434057764</v>
      </c>
      <c r="J250" s="9">
        <f t="shared" ca="1" si="117"/>
        <v>0.86815278648398364</v>
      </c>
      <c r="K250" s="9">
        <f t="shared" ca="1" si="117"/>
        <v>0.87683431434882342</v>
      </c>
      <c r="L250" s="9">
        <f t="shared" ca="1" si="117"/>
        <v>0.68834860935654341</v>
      </c>
      <c r="M250" s="9">
        <f t="shared" ca="1" si="117"/>
        <v>0.69523209545010878</v>
      </c>
      <c r="N250" s="9">
        <f t="shared" ca="1" si="117"/>
        <v>0.70218441640460993</v>
      </c>
      <c r="O250" s="9">
        <f t="shared" ca="1" si="117"/>
        <v>0.70920626056865599</v>
      </c>
      <c r="P250" s="9">
        <f t="shared" ca="1" si="117"/>
        <v>0.54642520305394515</v>
      </c>
      <c r="Q250" s="9">
        <f t="shared" ca="1" si="117"/>
        <v>0.55188945508448461</v>
      </c>
      <c r="R250" s="9">
        <f t="shared" ca="1" si="117"/>
        <v>0.55740834963532948</v>
      </c>
      <c r="S250" s="9">
        <f t="shared" ca="1" si="117"/>
        <v>0.56298243313168261</v>
      </c>
      <c r="T250" s="9">
        <f t="shared" ca="1" si="117"/>
        <v>0.42719573747220174</v>
      </c>
      <c r="U250" s="9">
        <f t="shared" ca="1" si="117"/>
        <v>0.43146769484692377</v>
      </c>
      <c r="V250" s="9">
        <f t="shared" ca="1" si="117"/>
        <v>0.43578237179539309</v>
      </c>
      <c r="W250" s="9">
        <f t="shared" ca="1" si="117"/>
        <v>0.44014019551334693</v>
      </c>
      <c r="X250" s="9">
        <f t="shared" ca="1" si="117"/>
        <v>0.44454159746848049</v>
      </c>
      <c r="Y250" s="9">
        <f t="shared" ca="1" si="117"/>
        <v>0.44898701344316533</v>
      </c>
      <c r="Z250" s="9">
        <f t="shared" ca="1" si="117"/>
        <v>0.45347688357759691</v>
      </c>
      <c r="AA250" s="9">
        <f t="shared" ca="1" si="117"/>
        <v>0.45801165241337294</v>
      </c>
      <c r="AB250" s="9">
        <f t="shared" ca="1" si="117"/>
        <v>0.46259176893750664</v>
      </c>
      <c r="AC250" s="9">
        <f t="shared" ca="1" si="117"/>
        <v>0.46721768662688157</v>
      </c>
      <c r="AD250" s="9">
        <f t="shared" ca="1" si="117"/>
        <v>0.47188986349315037</v>
      </c>
      <c r="AE250" s="9">
        <f t="shared" ca="1" si="117"/>
        <v>0.47660876212808195</v>
      </c>
      <c r="AF250" s="9">
        <f t="shared" ca="1" si="117"/>
        <v>0.48137484974936284</v>
      </c>
      <c r="AG250" s="9">
        <f t="shared" ca="1" si="117"/>
        <v>0.48618859824685645</v>
      </c>
      <c r="AH250" s="9">
        <f t="shared" ca="1" si="117"/>
        <v>0.49105048422932507</v>
      </c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</row>
    <row r="251" spans="1:51" x14ac:dyDescent="0.5">
      <c r="C251" s="1" t="s">
        <v>98</v>
      </c>
      <c r="D251" s="9">
        <f ca="1">SUM(D163:D168)/SUM($D163:$D168)</f>
        <v>1</v>
      </c>
      <c r="E251" s="9">
        <f t="shared" ref="E251:AB251" ca="1" si="118">SUM(E163:E168)/SUM($D163:$D168)</f>
        <v>1.0100000000000002</v>
      </c>
      <c r="F251" s="9">
        <f t="shared" ca="1" si="118"/>
        <v>1.0201</v>
      </c>
      <c r="G251" s="9">
        <f t="shared" ca="1" si="118"/>
        <v>1.0303009999999999</v>
      </c>
      <c r="H251" s="9">
        <f t="shared" ca="1" si="118"/>
        <v>0.89135911800863576</v>
      </c>
      <c r="I251" s="9">
        <f t="shared" ca="1" si="118"/>
        <v>0.90027270918872215</v>
      </c>
      <c r="J251" s="9">
        <f t="shared" ca="1" si="118"/>
        <v>0.90927543628060925</v>
      </c>
      <c r="K251" s="9">
        <f t="shared" ca="1" si="118"/>
        <v>0.91836819064341546</v>
      </c>
      <c r="L251" s="9">
        <f t="shared" ca="1" si="118"/>
        <v>0.7722470394716191</v>
      </c>
      <c r="M251" s="9">
        <f t="shared" ca="1" si="118"/>
        <v>0.77996950986633529</v>
      </c>
      <c r="N251" s="9">
        <f t="shared" ca="1" si="118"/>
        <v>0.78776920496499858</v>
      </c>
      <c r="O251" s="9">
        <f t="shared" ca="1" si="118"/>
        <v>0.79564689701464864</v>
      </c>
      <c r="P251" s="9">
        <f t="shared" ca="1" si="118"/>
        <v>0.64199253391120759</v>
      </c>
      <c r="Q251" s="9">
        <f t="shared" ca="1" si="118"/>
        <v>0.64841245925031976</v>
      </c>
      <c r="R251" s="9">
        <f t="shared" ca="1" si="118"/>
        <v>0.65489658384282301</v>
      </c>
      <c r="S251" s="9">
        <f t="shared" ca="1" si="118"/>
        <v>0.66144554968125113</v>
      </c>
      <c r="T251" s="9">
        <f t="shared" ca="1" si="118"/>
        <v>0.52707210157483897</v>
      </c>
      <c r="U251" s="9">
        <f t="shared" ca="1" si="118"/>
        <v>0.53234282259058729</v>
      </c>
      <c r="V251" s="9">
        <f t="shared" ca="1" si="118"/>
        <v>0.53766625081649322</v>
      </c>
      <c r="W251" s="9">
        <f t="shared" ca="1" si="118"/>
        <v>0.54304291332465815</v>
      </c>
      <c r="X251" s="9">
        <f t="shared" ca="1" si="118"/>
        <v>0.51973551859808653</v>
      </c>
      <c r="Y251" s="9">
        <f t="shared" ca="1" si="118"/>
        <v>0.52493287378406739</v>
      </c>
      <c r="Z251" s="9">
        <f t="shared" ca="1" si="118"/>
        <v>0.53018220252190806</v>
      </c>
      <c r="AA251" s="9">
        <f t="shared" ca="1" si="118"/>
        <v>0.53548402454712718</v>
      </c>
      <c r="AB251" s="9">
        <f t="shared" ca="1" si="118"/>
        <v>0.54083886479259835</v>
      </c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</row>
    <row r="252" spans="1:51" x14ac:dyDescent="0.5">
      <c r="C252" s="1" t="s">
        <v>99</v>
      </c>
      <c r="D252" s="9">
        <f ca="1">SUM(D169:D174)/SUM($D169:$D174)</f>
        <v>1</v>
      </c>
      <c r="E252" s="9">
        <f t="shared" ref="E252:V252" ca="1" si="119">SUM(E169:E174)/SUM($D169:$D174)</f>
        <v>1.0100000000000002</v>
      </c>
      <c r="F252" s="9">
        <f t="shared" ca="1" si="119"/>
        <v>1.0201</v>
      </c>
      <c r="G252" s="9">
        <f t="shared" ca="1" si="119"/>
        <v>1.0303010000000001</v>
      </c>
      <c r="H252" s="9">
        <f t="shared" ca="1" si="119"/>
        <v>0.92498134222222228</v>
      </c>
      <c r="I252" s="9">
        <f t="shared" ca="1" si="119"/>
        <v>0.93423115564444448</v>
      </c>
      <c r="J252" s="9">
        <f t="shared" ca="1" si="119"/>
        <v>0.94357346720088886</v>
      </c>
      <c r="K252" s="9">
        <f t="shared" ca="1" si="119"/>
        <v>0.95300920187289784</v>
      </c>
      <c r="L252" s="9">
        <f t="shared" ca="1" si="119"/>
        <v>0.84222188215517346</v>
      </c>
      <c r="M252" s="9">
        <f t="shared" ca="1" si="119"/>
        <v>0.85064410097672516</v>
      </c>
      <c r="N252" s="9">
        <f t="shared" ca="1" si="119"/>
        <v>0.85915054198649254</v>
      </c>
      <c r="O252" s="9">
        <f t="shared" ca="1" si="119"/>
        <v>0.86774204740635741</v>
      </c>
      <c r="P252" s="9">
        <f t="shared" ca="1" si="119"/>
        <v>0.75121668675464659</v>
      </c>
      <c r="Q252" s="9">
        <f t="shared" ca="1" si="119"/>
        <v>0.758728853622193</v>
      </c>
      <c r="R252" s="9">
        <f t="shared" ca="1" si="119"/>
        <v>0.76631614215841493</v>
      </c>
      <c r="S252" s="9">
        <f t="shared" ca="1" si="119"/>
        <v>0.77397930357999911</v>
      </c>
      <c r="T252" s="9">
        <f t="shared" ca="1" si="119"/>
        <v>0.65143258051316577</v>
      </c>
      <c r="U252" s="9">
        <f t="shared" ca="1" si="119"/>
        <v>0.65794690631829766</v>
      </c>
      <c r="V252" s="9">
        <f t="shared" ca="1" si="119"/>
        <v>0.66452637538148063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</row>
    <row r="253" spans="1:51" x14ac:dyDescent="0.5">
      <c r="C253" s="1" t="s">
        <v>100</v>
      </c>
      <c r="D253" s="9">
        <f ca="1">SUM(D175:D180)/SUM($D175:$D180)</f>
        <v>1</v>
      </c>
      <c r="E253" s="9">
        <f t="shared" ref="E253:P253" ca="1" si="120">SUM(E175:E180)/SUM($D175:$D180)</f>
        <v>1.0086071428571428</v>
      </c>
      <c r="F253" s="9">
        <f t="shared" ca="1" si="120"/>
        <v>1.0172968749999998</v>
      </c>
      <c r="G253" s="9">
        <f t="shared" ca="1" si="120"/>
        <v>1.0260700136160716</v>
      </c>
      <c r="H253" s="9">
        <f t="shared" ca="1" si="120"/>
        <v>0.94616941814955347</v>
      </c>
      <c r="I253" s="9">
        <f t="shared" ca="1" si="120"/>
        <v>0.95433249260778452</v>
      </c>
      <c r="J253" s="9">
        <f t="shared" ca="1" si="120"/>
        <v>0.96257395126128964</v>
      </c>
      <c r="K253" s="9">
        <f t="shared" ca="1" si="120"/>
        <v>0.97089456983564848</v>
      </c>
      <c r="L253" s="9">
        <f t="shared" ca="1" si="120"/>
        <v>0.88737428313797317</v>
      </c>
      <c r="M253" s="9">
        <f t="shared" ca="1" si="120"/>
        <v>0.89504567582773098</v>
      </c>
      <c r="N253" s="9">
        <f t="shared" ca="1" si="120"/>
        <v>0.90279077656903217</v>
      </c>
      <c r="O253" s="9">
        <f t="shared" ca="1" si="120"/>
        <v>0.91061031492770417</v>
      </c>
      <c r="P253" s="9">
        <f t="shared" ca="1" si="120"/>
        <v>0.82329729763825421</v>
      </c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</row>
    <row r="254" spans="1:51" x14ac:dyDescent="0.5">
      <c r="C254" s="1" t="s">
        <v>101</v>
      </c>
      <c r="D254" s="9">
        <f ca="1">SUM(D181:D186)/SUM($D181:$D186)</f>
        <v>1</v>
      </c>
      <c r="E254" s="9">
        <f t="shared" ref="E254:J254" ca="1" si="121">SUM(E181:E186)/SUM($D181:$D186)</f>
        <v>0.99730690633869445</v>
      </c>
      <c r="F254" s="9">
        <f t="shared" ca="1" si="121"/>
        <v>1.0049581967833492</v>
      </c>
      <c r="G254" s="9">
        <f t="shared" ca="1" si="121"/>
        <v>1.0126801956859035</v>
      </c>
      <c r="H254" s="9">
        <f t="shared" ca="1" si="121"/>
        <v>0.93831641588990855</v>
      </c>
      <c r="I254" s="9">
        <f t="shared" ca="1" si="121"/>
        <v>0.94536034452080775</v>
      </c>
      <c r="J254" s="9">
        <f t="shared" ca="1" si="121"/>
        <v>0.92308203527592525</v>
      </c>
      <c r="K254" s="9">
        <f ca="1">SUM(K181:K185)/SUM($D181:$D185)</f>
        <v>0.9252119390168021</v>
      </c>
      <c r="L254" s="9">
        <f ca="1">SUM(L181:L184)/SUM($D181:$D184)</f>
        <v>0.87644240970483922</v>
      </c>
      <c r="M254" s="9"/>
      <c r="N254" s="9"/>
      <c r="O254" s="9"/>
      <c r="P254" s="9" t="str">
        <f t="shared" ref="N254:W255" ca="1" si="122">IFERROR(AVERAGEIFS(P$197:P$244, P$197:P$244, "&gt;0", $B$197:$B$244, $C254),"")</f>
        <v/>
      </c>
      <c r="Q254" s="9" t="str">
        <f t="shared" ca="1" si="122"/>
        <v/>
      </c>
      <c r="R254" s="9" t="str">
        <f t="shared" ca="1" si="122"/>
        <v/>
      </c>
      <c r="S254" s="9" t="str">
        <f t="shared" ca="1" si="122"/>
        <v/>
      </c>
      <c r="T254" s="9" t="str">
        <f t="shared" ca="1" si="122"/>
        <v/>
      </c>
      <c r="U254" s="9" t="str">
        <f t="shared" ca="1" si="122"/>
        <v/>
      </c>
      <c r="V254" s="9" t="str">
        <f t="shared" ca="1" si="122"/>
        <v/>
      </c>
      <c r="W254" s="9" t="str">
        <f t="shared" ca="1" si="122"/>
        <v/>
      </c>
      <c r="X254" s="9" t="str">
        <f t="shared" ref="X254:AG255" ca="1" si="123">IFERROR(AVERAGEIFS(X$197:X$244, X$197:X$244, "&gt;0", $B$197:$B$244, $C254),"")</f>
        <v/>
      </c>
      <c r="Y254" s="9" t="str">
        <f t="shared" ca="1" si="123"/>
        <v/>
      </c>
      <c r="Z254" s="9" t="str">
        <f t="shared" ca="1" si="123"/>
        <v/>
      </c>
      <c r="AA254" s="9" t="str">
        <f t="shared" ca="1" si="123"/>
        <v/>
      </c>
      <c r="AB254" s="9" t="str">
        <f t="shared" ca="1" si="123"/>
        <v/>
      </c>
      <c r="AC254" s="9" t="str">
        <f t="shared" ca="1" si="123"/>
        <v/>
      </c>
      <c r="AD254" s="9" t="str">
        <f t="shared" ca="1" si="123"/>
        <v/>
      </c>
      <c r="AE254" s="9" t="str">
        <f t="shared" ca="1" si="123"/>
        <v/>
      </c>
      <c r="AF254" s="9" t="str">
        <f t="shared" ca="1" si="123"/>
        <v/>
      </c>
      <c r="AG254" s="9" t="str">
        <f t="shared" ca="1" si="123"/>
        <v/>
      </c>
      <c r="AH254" s="9" t="str">
        <f t="shared" ref="AH254:AQ255" ca="1" si="124">IFERROR(AVERAGEIFS(AH$197:AH$244, AH$197:AH$244, "&gt;0", $B$197:$B$244, $C254),"")</f>
        <v/>
      </c>
      <c r="AI254" s="9" t="str">
        <f t="shared" ca="1" si="124"/>
        <v/>
      </c>
      <c r="AJ254" s="9" t="str">
        <f t="shared" ca="1" si="124"/>
        <v/>
      </c>
      <c r="AK254" s="9" t="str">
        <f t="shared" ca="1" si="124"/>
        <v/>
      </c>
      <c r="AL254" s="9" t="str">
        <f t="shared" ca="1" si="124"/>
        <v/>
      </c>
      <c r="AM254" s="9" t="str">
        <f t="shared" ca="1" si="124"/>
        <v/>
      </c>
      <c r="AN254" s="9" t="str">
        <f t="shared" ca="1" si="124"/>
        <v/>
      </c>
      <c r="AO254" s="9" t="str">
        <f t="shared" ca="1" si="124"/>
        <v/>
      </c>
      <c r="AP254" s="9" t="str">
        <f t="shared" ca="1" si="124"/>
        <v/>
      </c>
      <c r="AQ254" s="9" t="str">
        <f t="shared" ca="1" si="124"/>
        <v/>
      </c>
      <c r="AR254" s="9" t="str">
        <f t="shared" ref="AR254:AY255" ca="1" si="125">IFERROR(AVERAGEIFS(AR$197:AR$244, AR$197:AR$244, "&gt;0", $B$197:$B$244, $C254),"")</f>
        <v/>
      </c>
      <c r="AS254" s="9" t="str">
        <f t="shared" ca="1" si="125"/>
        <v/>
      </c>
      <c r="AT254" s="9" t="str">
        <f t="shared" ca="1" si="125"/>
        <v/>
      </c>
      <c r="AU254" s="9" t="str">
        <f t="shared" ca="1" si="125"/>
        <v/>
      </c>
      <c r="AV254" s="9" t="str">
        <f t="shared" ca="1" si="125"/>
        <v/>
      </c>
      <c r="AW254" s="9" t="str">
        <f t="shared" ca="1" si="125"/>
        <v/>
      </c>
      <c r="AX254" s="9" t="str">
        <f t="shared" ca="1" si="125"/>
        <v/>
      </c>
      <c r="AY254" s="9" t="str">
        <f t="shared" ca="1" si="125"/>
        <v/>
      </c>
    </row>
    <row r="255" spans="1:51" x14ac:dyDescent="0.5">
      <c r="C255" s="1" t="s">
        <v>102</v>
      </c>
      <c r="D255" s="9">
        <f ca="1">SUM(D187:D192)/SUM($D187:$D192)</f>
        <v>1</v>
      </c>
      <c r="E255" s="9">
        <f ca="1">SUM(E187:E191)/SUM($D187:$D191)</f>
        <v>0.98480000000000023</v>
      </c>
      <c r="F255" s="9">
        <f ca="1">SUM(F187:F190)/SUM($D187:$D190)</f>
        <v>0.99994890909090917</v>
      </c>
      <c r="G255" s="9">
        <f ca="1">SUM(G187:G189)/SUM($D187:$D189)</f>
        <v>1.020964567880597</v>
      </c>
      <c r="H255" s="9">
        <f ca="1">SUM(H187:H188)/SUM($D187:$D188)</f>
        <v>0.94897846295161892</v>
      </c>
      <c r="I255" s="9">
        <f ca="1">SUM(I187)/SUM($D187)</f>
        <v>0.95531164553594872</v>
      </c>
      <c r="J255" s="9" t="str">
        <f ca="1">IFERROR(AVERAGEIFS(J$197:J$244, J$197:J$244, "&gt;0", $B$197:$B$244, $C255),"")</f>
        <v/>
      </c>
      <c r="K255" s="9" t="str">
        <f ca="1">IFERROR(AVERAGEIFS(K$197:K$244, K$197:K$244, "&gt;0", $B$197:$B$244, $C255),"")</f>
        <v/>
      </c>
      <c r="L255" s="9" t="str">
        <f ca="1">IFERROR(AVERAGEIFS(L$197:L$244, L$197:L$244, "&gt;0", $B$197:$B$244, $C255),"")</f>
        <v/>
      </c>
      <c r="M255" s="9" t="str">
        <f ca="1">IFERROR(AVERAGEIFS(M$197:M$244, M$197:M$244, "&gt;0", $B$197:$B$244, $C255),"")</f>
        <v/>
      </c>
      <c r="N255" s="9" t="str">
        <f t="shared" ca="1" si="122"/>
        <v/>
      </c>
      <c r="O255" s="9" t="str">
        <f t="shared" ca="1" si="122"/>
        <v/>
      </c>
      <c r="P255" s="9" t="str">
        <f t="shared" ca="1" si="122"/>
        <v/>
      </c>
      <c r="Q255" s="9" t="str">
        <f t="shared" ca="1" si="122"/>
        <v/>
      </c>
      <c r="R255" s="9" t="str">
        <f t="shared" ca="1" si="122"/>
        <v/>
      </c>
      <c r="S255" s="9" t="str">
        <f t="shared" ca="1" si="122"/>
        <v/>
      </c>
      <c r="T255" s="9" t="str">
        <f t="shared" ca="1" si="122"/>
        <v/>
      </c>
      <c r="U255" s="9" t="str">
        <f t="shared" ca="1" si="122"/>
        <v/>
      </c>
      <c r="V255" s="9" t="str">
        <f t="shared" ca="1" si="122"/>
        <v/>
      </c>
      <c r="W255" s="9" t="str">
        <f t="shared" ca="1" si="122"/>
        <v/>
      </c>
      <c r="X255" s="9" t="str">
        <f t="shared" ca="1" si="123"/>
        <v/>
      </c>
      <c r="Y255" s="9" t="str">
        <f t="shared" ca="1" si="123"/>
        <v/>
      </c>
      <c r="Z255" s="9" t="str">
        <f t="shared" ca="1" si="123"/>
        <v/>
      </c>
      <c r="AA255" s="9" t="str">
        <f t="shared" ca="1" si="123"/>
        <v/>
      </c>
      <c r="AB255" s="9" t="str">
        <f t="shared" ca="1" si="123"/>
        <v/>
      </c>
      <c r="AC255" s="9" t="str">
        <f t="shared" ca="1" si="123"/>
        <v/>
      </c>
      <c r="AD255" s="9" t="str">
        <f t="shared" ca="1" si="123"/>
        <v/>
      </c>
      <c r="AE255" s="9" t="str">
        <f t="shared" ca="1" si="123"/>
        <v/>
      </c>
      <c r="AF255" s="9" t="str">
        <f t="shared" ca="1" si="123"/>
        <v/>
      </c>
      <c r="AG255" s="9" t="str">
        <f t="shared" ca="1" si="123"/>
        <v/>
      </c>
      <c r="AH255" s="9" t="str">
        <f t="shared" ca="1" si="124"/>
        <v/>
      </c>
      <c r="AI255" s="9" t="str">
        <f t="shared" ca="1" si="124"/>
        <v/>
      </c>
      <c r="AJ255" s="9" t="str">
        <f t="shared" ca="1" si="124"/>
        <v/>
      </c>
      <c r="AK255" s="9" t="str">
        <f t="shared" ca="1" si="124"/>
        <v/>
      </c>
      <c r="AL255" s="9" t="str">
        <f t="shared" ca="1" si="124"/>
        <v/>
      </c>
      <c r="AM255" s="9" t="str">
        <f t="shared" ca="1" si="124"/>
        <v/>
      </c>
      <c r="AN255" s="9" t="str">
        <f t="shared" ca="1" si="124"/>
        <v/>
      </c>
      <c r="AO255" s="9" t="str">
        <f t="shared" ca="1" si="124"/>
        <v/>
      </c>
      <c r="AP255" s="9" t="str">
        <f t="shared" ca="1" si="124"/>
        <v/>
      </c>
      <c r="AQ255" s="9" t="str">
        <f t="shared" ca="1" si="124"/>
        <v/>
      </c>
      <c r="AR255" s="9" t="str">
        <f t="shared" ca="1" si="125"/>
        <v/>
      </c>
      <c r="AS255" s="9" t="str">
        <f t="shared" ca="1" si="125"/>
        <v/>
      </c>
      <c r="AT255" s="9" t="str">
        <f t="shared" ca="1" si="125"/>
        <v/>
      </c>
      <c r="AU255" s="9" t="str">
        <f t="shared" ca="1" si="125"/>
        <v/>
      </c>
      <c r="AV255" s="9" t="str">
        <f t="shared" ca="1" si="125"/>
        <v/>
      </c>
      <c r="AW255" s="9" t="str">
        <f t="shared" ca="1" si="125"/>
        <v/>
      </c>
      <c r="AX255" s="9" t="str">
        <f t="shared" ca="1" si="125"/>
        <v/>
      </c>
      <c r="AY255" s="9" t="str">
        <f t="shared" ca="1" si="125"/>
        <v/>
      </c>
    </row>
    <row r="256" spans="1:51" x14ac:dyDescent="0.5">
      <c r="C256" s="1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</row>
    <row r="257" spans="2:51" x14ac:dyDescent="0.5">
      <c r="C257" s="1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</row>
    <row r="258" spans="2:51" x14ac:dyDescent="0.5">
      <c r="C258" s="1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</row>
    <row r="259" spans="2:51" x14ac:dyDescent="0.5">
      <c r="C259" s="1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</row>
    <row r="260" spans="2:51" x14ac:dyDescent="0.5">
      <c r="C260" s="1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</row>
    <row r="261" spans="2:51" x14ac:dyDescent="0.5">
      <c r="C261" s="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</row>
    <row r="262" spans="2:51" x14ac:dyDescent="0.5">
      <c r="C262" s="1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</row>
    <row r="263" spans="2:51" x14ac:dyDescent="0.5">
      <c r="C263" s="1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</row>
    <row r="264" spans="2:51" x14ac:dyDescent="0.5">
      <c r="C264" s="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</row>
    <row r="265" spans="2:51" x14ac:dyDescent="0.5">
      <c r="C265" s="1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</row>
    <row r="266" spans="2:51" x14ac:dyDescent="0.5">
      <c r="C266" s="1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</row>
    <row r="267" spans="2:51" x14ac:dyDescent="0.5">
      <c r="C267" s="1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</row>
    <row r="268" spans="2:51" x14ac:dyDescent="0.5">
      <c r="C268" s="1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</row>
    <row r="269" spans="2:51" x14ac:dyDescent="0.5">
      <c r="C269" s="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</row>
    <row r="270" spans="2:51" x14ac:dyDescent="0.5">
      <c r="O270" s="25"/>
    </row>
    <row r="272" spans="2:51" s="45" customFormat="1" x14ac:dyDescent="0.5">
      <c r="B272" s="46" t="s">
        <v>281</v>
      </c>
    </row>
    <row r="273" spans="2:142" x14ac:dyDescent="0.5">
      <c r="B273" s="196"/>
    </row>
    <row r="274" spans="2:142" s="51" customFormat="1" x14ac:dyDescent="0.5">
      <c r="B274" s="51" t="s">
        <v>147</v>
      </c>
    </row>
    <row r="275" spans="2:142" x14ac:dyDescent="0.5">
      <c r="B275" s="106" t="s">
        <v>297</v>
      </c>
    </row>
    <row r="276" spans="2:142" x14ac:dyDescent="0.5">
      <c r="B276" s="106" t="s">
        <v>273</v>
      </c>
    </row>
    <row r="277" spans="2:142" x14ac:dyDescent="0.5">
      <c r="B277" s="106" t="s">
        <v>298</v>
      </c>
    </row>
    <row r="278" spans="2:142" x14ac:dyDescent="0.5">
      <c r="B278" s="106" t="s">
        <v>299</v>
      </c>
    </row>
    <row r="279" spans="2:142" s="74" customFormat="1" x14ac:dyDescent="0.5">
      <c r="B279" s="108"/>
    </row>
    <row r="280" spans="2:142" x14ac:dyDescent="0.5">
      <c r="C280" s="1" t="s">
        <v>103</v>
      </c>
      <c r="D280" s="11">
        <f ca="1">SUM(D181:D192)/SUM($D181:$D192)</f>
        <v>1</v>
      </c>
      <c r="E280" s="11">
        <f ca="1">SUM(E181:E191)/SUM($D181:$D191)</f>
        <v>0.99063784499889618</v>
      </c>
      <c r="F280" s="11">
        <f ca="1">SUM(F181:F190)/SUM($D181:$D190)</f>
        <v>1.0026217092377587</v>
      </c>
      <c r="G280" s="11">
        <f ca="1">SUM(G181:G189)/SUM($D181:$D189)</f>
        <v>1.0159906505788128</v>
      </c>
      <c r="H280" s="11">
        <f ca="1">SUM(H181:H188)/SUM($D181:$D188)</f>
        <v>0.94145524282863646</v>
      </c>
      <c r="I280" s="11">
        <f ca="1">SUM(I181:I187)/SUM($D181:$D187)</f>
        <v>0.94700973142939471</v>
      </c>
      <c r="J280" s="11">
        <f ca="1">SUM(J181:J186)/SUM($D181:$D186)</f>
        <v>0.92308203527592525</v>
      </c>
      <c r="K280" s="11">
        <f ca="1">SUM(K181:K185)/SUM($D181:$D185)</f>
        <v>0.9252119390168021</v>
      </c>
      <c r="L280" s="11">
        <f ca="1">SUM(L181:L184)/SUM($D181:$D184)</f>
        <v>0.87644240970483922</v>
      </c>
      <c r="M280" s="11">
        <f ca="1">SUM(M181:M183)/SUM($D181:$D183)</f>
        <v>0.89820653226243974</v>
      </c>
      <c r="N280" s="11">
        <f ca="1">SUM(N181:N182)/SUM($D181:$D182)</f>
        <v>0.93368860381764152</v>
      </c>
      <c r="O280" s="11">
        <f ca="1">SUM(O181)/SUM($D181)</f>
        <v>0.88263982500775884</v>
      </c>
      <c r="P280" s="11"/>
      <c r="Q280" s="11"/>
      <c r="R280" s="11"/>
      <c r="S280" s="11"/>
      <c r="T280" s="11"/>
      <c r="U280" s="11"/>
      <c r="V280" s="11"/>
    </row>
    <row r="281" spans="2:142" x14ac:dyDescent="0.5">
      <c r="C281" s="3" t="s">
        <v>204</v>
      </c>
      <c r="P281" s="11"/>
      <c r="Q281" s="11"/>
      <c r="R281" s="11"/>
      <c r="S281" s="11"/>
      <c r="T281" s="11"/>
      <c r="U281" s="11"/>
      <c r="V281" s="11"/>
    </row>
    <row r="282" spans="2:142" x14ac:dyDescent="0.5">
      <c r="D282" s="24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2:142" x14ac:dyDescent="0.5">
      <c r="C283" t="s">
        <v>174</v>
      </c>
      <c r="D283" s="34">
        <f ca="1">INDEX(LINEST(LN(D280:O280),D286:O286),1)</f>
        <v>-1.2211304327901415E-2</v>
      </c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2:142" x14ac:dyDescent="0.5">
      <c r="C284" t="s">
        <v>175</v>
      </c>
      <c r="D284" s="34">
        <f ca="1">EXP(INDEX(LINEST(LN(D280:O280),D286:O286),1,2))</f>
        <v>1.0215901007251726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2:142" x14ac:dyDescent="0.5">
      <c r="C285" s="9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2:142" x14ac:dyDescent="0.5">
      <c r="C286" s="3"/>
      <c r="D286">
        <v>1</v>
      </c>
      <c r="E286">
        <v>2</v>
      </c>
      <c r="F286">
        <v>3</v>
      </c>
      <c r="G286">
        <v>4</v>
      </c>
      <c r="H286">
        <v>5</v>
      </c>
      <c r="I286">
        <v>6</v>
      </c>
      <c r="J286">
        <v>7</v>
      </c>
      <c r="K286">
        <v>8</v>
      </c>
      <c r="L286">
        <v>9</v>
      </c>
      <c r="M286">
        <v>10</v>
      </c>
      <c r="N286">
        <v>11</v>
      </c>
      <c r="O286">
        <v>12</v>
      </c>
      <c r="P286">
        <v>13</v>
      </c>
      <c r="Q286">
        <v>14</v>
      </c>
      <c r="R286">
        <v>15</v>
      </c>
      <c r="S286">
        <v>16</v>
      </c>
      <c r="T286">
        <v>17</v>
      </c>
      <c r="U286">
        <v>18</v>
      </c>
      <c r="V286">
        <v>19</v>
      </c>
      <c r="W286">
        <v>20</v>
      </c>
      <c r="X286">
        <v>21</v>
      </c>
      <c r="Y286">
        <v>22</v>
      </c>
      <c r="Z286">
        <v>23</v>
      </c>
      <c r="AA286">
        <v>24</v>
      </c>
      <c r="AB286">
        <v>25</v>
      </c>
      <c r="AC286">
        <v>26</v>
      </c>
      <c r="AD286">
        <v>27</v>
      </c>
      <c r="AE286">
        <v>28</v>
      </c>
      <c r="AF286">
        <v>29</v>
      </c>
      <c r="AG286">
        <v>30</v>
      </c>
      <c r="AH286">
        <v>31</v>
      </c>
      <c r="AI286">
        <v>32</v>
      </c>
      <c r="AJ286">
        <v>33</v>
      </c>
      <c r="AK286">
        <v>34</v>
      </c>
      <c r="AL286">
        <v>35</v>
      </c>
      <c r="AM286">
        <v>36</v>
      </c>
      <c r="AN286">
        <v>37</v>
      </c>
      <c r="AO286">
        <v>38</v>
      </c>
      <c r="AP286">
        <v>39</v>
      </c>
      <c r="AQ286">
        <v>40</v>
      </c>
      <c r="AR286">
        <v>41</v>
      </c>
      <c r="AS286">
        <v>42</v>
      </c>
      <c r="AT286">
        <v>43</v>
      </c>
      <c r="AU286">
        <v>44</v>
      </c>
      <c r="AV286">
        <v>45</v>
      </c>
      <c r="AW286">
        <v>46</v>
      </c>
      <c r="AX286">
        <v>47</v>
      </c>
      <c r="AY286">
        <v>48</v>
      </c>
      <c r="AZ286">
        <v>49</v>
      </c>
      <c r="BA286">
        <v>50</v>
      </c>
      <c r="BB286">
        <v>51</v>
      </c>
      <c r="BC286">
        <v>52</v>
      </c>
      <c r="BD286">
        <v>53</v>
      </c>
      <c r="BE286">
        <v>54</v>
      </c>
      <c r="BF286">
        <v>55</v>
      </c>
      <c r="BG286">
        <v>56</v>
      </c>
      <c r="BH286">
        <v>57</v>
      </c>
      <c r="BI286">
        <v>58</v>
      </c>
      <c r="BJ286">
        <v>59</v>
      </c>
      <c r="BK286">
        <v>60</v>
      </c>
    </row>
    <row r="287" spans="2:142" x14ac:dyDescent="0.5">
      <c r="B287" s="3" t="s">
        <v>289</v>
      </c>
      <c r="C287" t="s">
        <v>288</v>
      </c>
      <c r="D287" s="11">
        <f t="shared" ref="D287:O287" ca="1" si="126">D280</f>
        <v>1</v>
      </c>
      <c r="E287" s="11">
        <f t="shared" ca="1" si="126"/>
        <v>0.99063784499889618</v>
      </c>
      <c r="F287" s="11">
        <f t="shared" ca="1" si="126"/>
        <v>1.0026217092377587</v>
      </c>
      <c r="G287" s="11">
        <f t="shared" ca="1" si="126"/>
        <v>1.0159906505788128</v>
      </c>
      <c r="H287" s="11">
        <f t="shared" ca="1" si="126"/>
        <v>0.94145524282863646</v>
      </c>
      <c r="I287" s="11">
        <f t="shared" ca="1" si="126"/>
        <v>0.94700973142939471</v>
      </c>
      <c r="J287" s="11">
        <f t="shared" ca="1" si="126"/>
        <v>0.92308203527592525</v>
      </c>
      <c r="K287" s="11">
        <f t="shared" ca="1" si="126"/>
        <v>0.9252119390168021</v>
      </c>
      <c r="L287" s="11">
        <f t="shared" ca="1" si="126"/>
        <v>0.87644240970483922</v>
      </c>
      <c r="M287" s="11">
        <f t="shared" ca="1" si="126"/>
        <v>0.89820653226243974</v>
      </c>
      <c r="N287" s="11">
        <f t="shared" ca="1" si="126"/>
        <v>0.93368860381764152</v>
      </c>
      <c r="O287" s="11">
        <f t="shared" ca="1" si="126"/>
        <v>0.88263982500775884</v>
      </c>
      <c r="P287" s="24"/>
      <c r="Q287" s="24"/>
      <c r="R287" s="24"/>
      <c r="S287" s="24"/>
      <c r="T287" s="24"/>
      <c r="U287" s="24"/>
    </row>
    <row r="288" spans="2:142" x14ac:dyDescent="0.5">
      <c r="B288" s="3" t="s">
        <v>290</v>
      </c>
      <c r="C288" t="s">
        <v>296</v>
      </c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34">
        <f t="shared" ref="P288:BK288" ca="1" si="127">$D$284*EXP($D$283*P$286)</f>
        <v>0.87163316968880111</v>
      </c>
      <c r="Q288" s="34">
        <f t="shared" ca="1" si="127"/>
        <v>0.86105411527639231</v>
      </c>
      <c r="R288" s="34">
        <f t="shared" ca="1" si="127"/>
        <v>0.85060345936481219</v>
      </c>
      <c r="S288" s="34">
        <f t="shared" ca="1" si="127"/>
        <v>0.84027964357517626</v>
      </c>
      <c r="T288" s="34">
        <f t="shared" ca="1" si="127"/>
        <v>0.83008112844272086</v>
      </c>
      <c r="U288" s="34">
        <f t="shared" ca="1" si="127"/>
        <v>0.820006393187241</v>
      </c>
      <c r="V288" s="34">
        <f t="shared" ca="1" si="127"/>
        <v>0.81005393548631588</v>
      </c>
      <c r="W288" s="34">
        <f t="shared" ca="1" si="127"/>
        <v>0.80022227125128531</v>
      </c>
      <c r="X288" s="34">
        <f t="shared" ca="1" si="127"/>
        <v>0.79050993440594564</v>
      </c>
      <c r="Y288" s="34">
        <f t="shared" ca="1" si="127"/>
        <v>0.78091547666793171</v>
      </c>
      <c r="Z288" s="34">
        <f t="shared" ca="1" si="127"/>
        <v>0.77143746733275254</v>
      </c>
      <c r="AA288" s="34">
        <f t="shared" ca="1" si="127"/>
        <v>0.76207449306044728</v>
      </c>
      <c r="AB288" s="34">
        <f t="shared" ca="1" si="127"/>
        <v>0.75282515766483149</v>
      </c>
      <c r="AC288" s="34">
        <f t="shared" ca="1" si="127"/>
        <v>0.74368808190530056</v>
      </c>
      <c r="AD288" s="34">
        <f t="shared" ca="1" si="127"/>
        <v>0.73466190328116088</v>
      </c>
      <c r="AE288" s="34">
        <f t="shared" ca="1" si="127"/>
        <v>0.72574527582845605</v>
      </c>
      <c r="AF288" s="34">
        <f t="shared" ca="1" si="127"/>
        <v>0.7169368699192602</v>
      </c>
      <c r="AG288" s="34">
        <f t="shared" ca="1" si="127"/>
        <v>0.70823537206340648</v>
      </c>
      <c r="AH288" s="34">
        <f t="shared" ca="1" si="127"/>
        <v>0.69963948471262294</v>
      </c>
      <c r="AI288" s="34">
        <f t="shared" ca="1" si="127"/>
        <v>0.69114792606704356</v>
      </c>
      <c r="AJ288" s="34">
        <f t="shared" ca="1" si="127"/>
        <v>0.68275942988407101</v>
      </c>
      <c r="AK288" s="34">
        <f t="shared" ca="1" si="127"/>
        <v>0.67447274528955559</v>
      </c>
      <c r="AL288" s="34">
        <f t="shared" ca="1" si="127"/>
        <v>0.66628663659126852</v>
      </c>
      <c r="AM288" s="34">
        <f t="shared" ca="1" si="127"/>
        <v>0.65819988309463806</v>
      </c>
      <c r="AN288" s="34">
        <f t="shared" ca="1" si="127"/>
        <v>0.65021127892072228</v>
      </c>
      <c r="AO288" s="34">
        <f t="shared" ca="1" si="127"/>
        <v>0.64231963282639082</v>
      </c>
      <c r="AP288" s="34">
        <f t="shared" ca="1" si="127"/>
        <v>0.63452376802668964</v>
      </c>
      <c r="AQ288" s="34">
        <f t="shared" ca="1" si="127"/>
        <v>0.62682252201936106</v>
      </c>
      <c r="AR288" s="34">
        <f t="shared" ca="1" si="127"/>
        <v>0.6192147464114941</v>
      </c>
      <c r="AS288" s="34">
        <f t="shared" ca="1" si="127"/>
        <v>0.61169930674827899</v>
      </c>
      <c r="AT288" s="34">
        <f t="shared" ca="1" si="127"/>
        <v>0.60427508234383898</v>
      </c>
      <c r="AU288" s="34">
        <f t="shared" ca="1" si="127"/>
        <v>0.5969409661141174</v>
      </c>
      <c r="AV288" s="34">
        <f t="shared" ca="1" si="127"/>
        <v>0.58969586441179012</v>
      </c>
      <c r="AW288" s="34">
        <f t="shared" ca="1" si="127"/>
        <v>0.5825386968631846</v>
      </c>
      <c r="AX288" s="34">
        <f t="shared" ca="1" si="127"/>
        <v>0.57546839620717627</v>
      </c>
      <c r="AY288" s="34">
        <f t="shared" ca="1" si="127"/>
        <v>0.56848390813604077</v>
      </c>
      <c r="AZ288" s="34">
        <f t="shared" ca="1" si="127"/>
        <v>0.56158419113823854</v>
      </c>
      <c r="BA288" s="34">
        <f t="shared" ca="1" si="127"/>
        <v>0.55476821634310625</v>
      </c>
      <c r="BB288" s="34">
        <f t="shared" ca="1" si="127"/>
        <v>0.5480349673674344</v>
      </c>
      <c r="BC288" s="34">
        <f t="shared" ca="1" si="127"/>
        <v>0.54138344016390594</v>
      </c>
      <c r="BD288" s="34">
        <f t="shared" ca="1" si="127"/>
        <v>0.5348126428713752</v>
      </c>
      <c r="BE288" s="34">
        <f t="shared" ca="1" si="127"/>
        <v>0.52832159566696413</v>
      </c>
      <c r="BF288" s="34">
        <f t="shared" ca="1" si="127"/>
        <v>0.52190933061995237</v>
      </c>
      <c r="BG288" s="34">
        <f t="shared" ca="1" si="127"/>
        <v>0.51557489154744252</v>
      </c>
      <c r="BH288" s="34">
        <f t="shared" ca="1" si="127"/>
        <v>0.50931733387177547</v>
      </c>
      <c r="BI288" s="34">
        <f t="shared" ca="1" si="127"/>
        <v>0.50313572447967725</v>
      </c>
      <c r="BJ288" s="34">
        <f t="shared" ca="1" si="127"/>
        <v>0.49702914158311573</v>
      </c>
      <c r="BK288" s="34">
        <f t="shared" ca="1" si="127"/>
        <v>0.49099667458184504</v>
      </c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</row>
    <row r="289" spans="1:142" s="29" customFormat="1" x14ac:dyDescent="0.5">
      <c r="A289"/>
      <c r="B289"/>
      <c r="C289" s="11"/>
      <c r="D289" s="24"/>
      <c r="E289"/>
      <c r="F289"/>
      <c r="G289"/>
      <c r="H289"/>
      <c r="I289"/>
      <c r="J289"/>
      <c r="K289"/>
      <c r="L289"/>
      <c r="M289"/>
      <c r="N289"/>
      <c r="O289" s="24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3"/>
      <c r="CK289" s="93"/>
      <c r="CL289" s="93"/>
      <c r="CM289" s="93"/>
      <c r="CN289" s="93"/>
      <c r="CO289" s="93"/>
      <c r="CP289" s="93"/>
      <c r="CQ289" s="93"/>
      <c r="CR289" s="93"/>
      <c r="CS289" s="93"/>
      <c r="CT289" s="93"/>
      <c r="CU289" s="93"/>
      <c r="CV289" s="93"/>
      <c r="CW289" s="93"/>
      <c r="CX289" s="93"/>
      <c r="CY289" s="93"/>
      <c r="CZ289" s="93"/>
      <c r="DA289" s="93"/>
      <c r="DB289" s="93"/>
      <c r="DC289" s="93"/>
      <c r="DD289" s="93"/>
      <c r="DE289" s="93"/>
      <c r="DF289" s="93"/>
      <c r="DG289" s="93"/>
      <c r="DH289" s="93"/>
      <c r="DI289" s="93"/>
      <c r="DJ289" s="93"/>
      <c r="DK289" s="93"/>
      <c r="DL289" s="93"/>
      <c r="DM289" s="93"/>
      <c r="DN289" s="93"/>
      <c r="DO289" s="93"/>
      <c r="DP289" s="93"/>
      <c r="DQ289" s="93"/>
      <c r="DR289" s="93"/>
      <c r="DS289" s="93"/>
      <c r="DT289" s="93"/>
      <c r="DU289" s="93"/>
      <c r="DV289" s="93"/>
      <c r="DW289" s="93"/>
      <c r="DX289" s="93"/>
      <c r="DY289" s="93"/>
      <c r="DZ289" s="93"/>
      <c r="EA289" s="93"/>
      <c r="EB289" s="93"/>
      <c r="EC289" s="93"/>
      <c r="ED289" s="93"/>
      <c r="EE289" s="93"/>
      <c r="EF289" s="93"/>
      <c r="EG289" s="93"/>
      <c r="EH289" s="93"/>
      <c r="EI289" s="93"/>
      <c r="EJ289" s="93"/>
      <c r="EK289" s="93"/>
      <c r="EL289" s="93"/>
    </row>
    <row r="290" spans="1:142" x14ac:dyDescent="0.5">
      <c r="C290" s="94" t="s">
        <v>34</v>
      </c>
      <c r="D290" s="95">
        <f ca="1">D283</f>
        <v>-1.2211304327901415E-2</v>
      </c>
    </row>
    <row r="291" spans="1:142" x14ac:dyDescent="0.5">
      <c r="B291" s="3"/>
      <c r="C291" s="191" t="s">
        <v>291</v>
      </c>
      <c r="D291" s="4">
        <f ca="1">-1/D290</f>
        <v>81.891333894211115</v>
      </c>
      <c r="E291" s="192" t="s">
        <v>295</v>
      </c>
    </row>
    <row r="292" spans="1:142" x14ac:dyDescent="0.5">
      <c r="B292" s="52"/>
      <c r="C292" s="63" t="s">
        <v>104</v>
      </c>
      <c r="D292" s="97">
        <f ca="1">1-(1-D290)^12</f>
        <v>-0.15678912767156428</v>
      </c>
      <c r="E292" s="11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42" ht="14.7" thickBot="1" x14ac:dyDescent="0.55000000000000004">
      <c r="B293" s="52"/>
      <c r="C293" s="33"/>
      <c r="D293" s="11"/>
      <c r="E293" s="11"/>
      <c r="G293" s="26"/>
      <c r="H293" s="26"/>
      <c r="I293" s="26"/>
      <c r="J293" s="26"/>
      <c r="K293" s="26"/>
      <c r="L293" s="26"/>
      <c r="M293" s="26"/>
      <c r="N293" s="26"/>
      <c r="O293" s="26"/>
    </row>
    <row r="294" spans="1:142" ht="14.7" thickBot="1" x14ac:dyDescent="0.55000000000000004">
      <c r="B294" s="120" t="s">
        <v>203</v>
      </c>
      <c r="C294" s="115" t="s">
        <v>294</v>
      </c>
      <c r="D294" s="121">
        <f ca="1">SUM(D287:O287,P288:BK288)</f>
        <v>43.189519097464256</v>
      </c>
      <c r="E294" s="96" t="s">
        <v>293</v>
      </c>
      <c r="G294" s="26"/>
      <c r="H294" s="26"/>
      <c r="I294" s="26"/>
      <c r="J294" s="26"/>
      <c r="K294" s="26"/>
      <c r="L294" s="26"/>
      <c r="M294" s="26"/>
      <c r="N294" s="26"/>
      <c r="O294" s="26"/>
      <c r="Q294" s="90"/>
      <c r="R294" s="90"/>
      <c r="S294" s="90"/>
      <c r="T294" s="90"/>
      <c r="U294" s="90"/>
      <c r="V294" s="90"/>
      <c r="W294" s="90"/>
      <c r="X294" s="90"/>
      <c r="Y294" s="90"/>
    </row>
    <row r="295" spans="1:142" x14ac:dyDescent="0.5">
      <c r="D295" s="6"/>
      <c r="G295" s="26"/>
      <c r="H295" s="26"/>
      <c r="I295" s="26"/>
      <c r="J295" s="26"/>
      <c r="K295" s="26"/>
      <c r="L295" s="26"/>
      <c r="M295" s="26"/>
      <c r="N295" s="26"/>
      <c r="O295" s="26"/>
    </row>
    <row r="296" spans="1:142" x14ac:dyDescent="0.5"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42" s="51" customFormat="1" x14ac:dyDescent="0.5">
      <c r="B297" s="51" t="s">
        <v>148</v>
      </c>
    </row>
    <row r="298" spans="1:142" s="74" customFormat="1" x14ac:dyDescent="0.5">
      <c r="B298" s="108" t="s">
        <v>275</v>
      </c>
    </row>
    <row r="299" spans="1:142" s="74" customFormat="1" x14ac:dyDescent="0.5">
      <c r="B299" s="108" t="s">
        <v>276</v>
      </c>
    </row>
    <row r="300" spans="1:142" s="74" customFormat="1" x14ac:dyDescent="0.5">
      <c r="B300" s="108" t="s">
        <v>277</v>
      </c>
    </row>
    <row r="301" spans="1:142" s="74" customFormat="1" x14ac:dyDescent="0.5">
      <c r="B301" s="108"/>
    </row>
    <row r="302" spans="1:142" s="74" customFormat="1" x14ac:dyDescent="0.5">
      <c r="B302" s="124" t="s">
        <v>207</v>
      </c>
      <c r="C302" s="125" t="s">
        <v>206</v>
      </c>
      <c r="D302" s="126">
        <f ca="1">AVERAGEIFS($BA$145:$BA$192,$A$197:$A$244,"2019")</f>
        <v>420.74436018471965</v>
      </c>
    </row>
    <row r="303" spans="1:142" x14ac:dyDescent="0.5">
      <c r="B303" s="124" t="s">
        <v>208</v>
      </c>
      <c r="C303" t="s">
        <v>108</v>
      </c>
      <c r="D303" s="6">
        <f t="shared" ref="D303:O303" ca="1" si="128">D287*$D$302</f>
        <v>420.74436018471965</v>
      </c>
      <c r="E303" s="6">
        <f t="shared" ca="1" si="128"/>
        <v>416.80528626883006</v>
      </c>
      <c r="F303" s="6">
        <f t="shared" ca="1" si="128"/>
        <v>421.84742956055084</v>
      </c>
      <c r="G303" s="6">
        <f t="shared" ca="1" si="128"/>
        <v>427.47233623143967</v>
      </c>
      <c r="H303" s="6">
        <f t="shared" ca="1" si="128"/>
        <v>396.11198378648453</v>
      </c>
      <c r="I303" s="6">
        <f t="shared" ca="1" si="128"/>
        <v>398.44900353896389</v>
      </c>
      <c r="J303" s="6">
        <f t="shared" ca="1" si="128"/>
        <v>388.38156033017799</v>
      </c>
      <c r="K303" s="6">
        <f t="shared" ca="1" si="128"/>
        <v>389.27770531688827</v>
      </c>
      <c r="L303" s="6">
        <f t="shared" ca="1" si="128"/>
        <v>368.75820091001651</v>
      </c>
      <c r="M303" s="6">
        <f t="shared" ca="1" si="128"/>
        <v>377.91533273049595</v>
      </c>
      <c r="N303" s="6">
        <f t="shared" ca="1" si="128"/>
        <v>392.84421422501777</v>
      </c>
      <c r="O303" s="6">
        <f t="shared" ca="1" si="128"/>
        <v>371.3657284464424</v>
      </c>
      <c r="P303" s="6">
        <f ca="1">P288*$D$302</f>
        <v>366.73474029649378</v>
      </c>
      <c r="Q303" s="6">
        <f t="shared" ref="Q303:AY303" ca="1" si="129">Q288*$D$302</f>
        <v>362.28366281638552</v>
      </c>
      <c r="R303" s="6">
        <f t="shared" ca="1" si="129"/>
        <v>357.8866082813571</v>
      </c>
      <c r="S303" s="6">
        <f t="shared" ca="1" si="129"/>
        <v>353.54292101228179</v>
      </c>
      <c r="T303" s="6">
        <f t="shared" ca="1" si="129"/>
        <v>349.25195328804267</v>
      </c>
      <c r="U303" s="6">
        <f t="shared" ca="1" si="129"/>
        <v>345.0130652489454</v>
      </c>
      <c r="V303" s="6">
        <f t="shared" ca="1" si="129"/>
        <v>340.82562480130417</v>
      </c>
      <c r="W303" s="6">
        <f t="shared" ca="1" si="129"/>
        <v>336.68900752318524</v>
      </c>
      <c r="X303" s="6">
        <f t="shared" ca="1" si="129"/>
        <v>332.60259657129427</v>
      </c>
      <c r="Y303" s="6">
        <f t="shared" ca="1" si="129"/>
        <v>328.5657825889943</v>
      </c>
      <c r="Z303" s="6">
        <f t="shared" ca="1" si="129"/>
        <v>324.57796361543956</v>
      </c>
      <c r="AA303" s="6">
        <f t="shared" ca="1" si="129"/>
        <v>320.63854499581248</v>
      </c>
      <c r="AB303" s="6">
        <f t="shared" ca="1" si="129"/>
        <v>316.74693929265021</v>
      </c>
      <c r="AC303" s="6">
        <f t="shared" ca="1" si="129"/>
        <v>312.90256619824709</v>
      </c>
      <c r="AD303" s="6">
        <f t="shared" ca="1" si="129"/>
        <v>309.10485244812043</v>
      </c>
      <c r="AE303" s="6">
        <f t="shared" ca="1" si="129"/>
        <v>305.35323173552661</v>
      </c>
      <c r="AF303" s="6">
        <f t="shared" ca="1" si="129"/>
        <v>301.64714462701471</v>
      </c>
      <c r="AG303" s="6">
        <f t="shared" ca="1" si="129"/>
        <v>297.98603847900483</v>
      </c>
      <c r="AH303" s="6">
        <f t="shared" ca="1" si="129"/>
        <v>294.3693673553795</v>
      </c>
      <c r="AI303" s="6">
        <f t="shared" ca="1" si="129"/>
        <v>290.79659194607416</v>
      </c>
      <c r="AJ303" s="6">
        <f t="shared" ca="1" si="129"/>
        <v>287.26717948665743</v>
      </c>
      <c r="AK303" s="6">
        <f t="shared" ca="1" si="129"/>
        <v>283.78060367888543</v>
      </c>
      <c r="AL303" s="6">
        <f t="shared" ca="1" si="129"/>
        <v>280.33634461222209</v>
      </c>
      <c r="AM303" s="6">
        <f t="shared" ca="1" si="129"/>
        <v>276.93388868631075</v>
      </c>
      <c r="AN303" s="6">
        <f t="shared" ca="1" si="129"/>
        <v>273.57272853438758</v>
      </c>
      <c r="AO303" s="6">
        <f t="shared" ca="1" si="129"/>
        <v>270.25236294762385</v>
      </c>
      <c r="AP303" s="6">
        <f t="shared" ca="1" si="129"/>
        <v>266.97229680038703</v>
      </c>
      <c r="AQ303" s="6">
        <f t="shared" ca="1" si="129"/>
        <v>263.73204097640843</v>
      </c>
      <c r="AR303" s="6">
        <f t="shared" ca="1" si="129"/>
        <v>260.53111229584749</v>
      </c>
      <c r="AS303" s="6">
        <f t="shared" ca="1" si="129"/>
        <v>257.36903344324122</v>
      </c>
      <c r="AT303" s="6">
        <f t="shared" ca="1" si="129"/>
        <v>254.24533289632731</v>
      </c>
      <c r="AU303" s="6">
        <f t="shared" ca="1" si="129"/>
        <v>251.15954485573275</v>
      </c>
      <c r="AV303" s="6">
        <f t="shared" ca="1" si="129"/>
        <v>248.11120917551384</v>
      </c>
      <c r="AW303" s="6">
        <f t="shared" ca="1" si="129"/>
        <v>245.09987129454095</v>
      </c>
      <c r="AX303" s="6">
        <f t="shared" ca="1" si="129"/>
        <v>242.12508216871512</v>
      </c>
      <c r="AY303" s="6">
        <f t="shared" ca="1" si="129"/>
        <v>239.18639820400742</v>
      </c>
    </row>
    <row r="304" spans="1:142" x14ac:dyDescent="0.5">
      <c r="B304" s="124" t="s">
        <v>209</v>
      </c>
      <c r="C304" t="s">
        <v>110</v>
      </c>
      <c r="D304" s="6">
        <f ca="1">D303*'3. Unit Economics'!$C$16</f>
        <v>334.46192650632901</v>
      </c>
      <c r="E304" s="6">
        <f ca="1">E303*'3. Unit Economics'!$C$16</f>
        <v>331.33064210840894</v>
      </c>
      <c r="F304" s="6">
        <f ca="1">F303*'3. Unit Economics'!$C$16</f>
        <v>335.33878842872923</v>
      </c>
      <c r="G304" s="6">
        <f ca="1">G303*'3. Unit Economics'!$C$16</f>
        <v>339.81019030500829</v>
      </c>
      <c r="H304" s="6">
        <f ca="1">H303*'3. Unit Economics'!$C$16</f>
        <v>314.88093423594955</v>
      </c>
      <c r="I304" s="6">
        <f ca="1">I303*'3. Unit Economics'!$C$16</f>
        <v>316.73869919411658</v>
      </c>
      <c r="J304" s="6">
        <f ca="1">J303*'3. Unit Economics'!$C$16</f>
        <v>308.73579584176912</v>
      </c>
      <c r="K304" s="6">
        <f ca="1">K303*'3. Unit Economics'!$C$16</f>
        <v>309.44816755021583</v>
      </c>
      <c r="L304" s="6">
        <f ca="1">L303*'3. Unit Economics'!$C$16</f>
        <v>293.13661682172983</v>
      </c>
      <c r="M304" s="6">
        <f ca="1">M303*'3. Unit Economics'!$C$16</f>
        <v>300.41588718106476</v>
      </c>
      <c r="N304" s="6">
        <f ca="1">N303*'3. Unit Economics'!$C$16</f>
        <v>312.28328918985295</v>
      </c>
      <c r="O304" s="6">
        <f ca="1">O303*'3. Unit Economics'!$C$16</f>
        <v>295.20941628330411</v>
      </c>
      <c r="P304" s="6">
        <f ca="1">P303*'3. Unit Economics'!$C$16</f>
        <v>291.52810914093436</v>
      </c>
      <c r="Q304" s="6">
        <f ca="1">Q303*'3. Unit Economics'!$C$16</f>
        <v>287.98981822154485</v>
      </c>
      <c r="R304" s="6">
        <f ca="1">R303*'3. Unit Economics'!$C$16</f>
        <v>284.49447171210301</v>
      </c>
      <c r="S304" s="6">
        <f ca="1">S303*'3. Unit Economics'!$C$16</f>
        <v>281.04154839420494</v>
      </c>
      <c r="T304" s="6">
        <f ca="1">T303*'3. Unit Economics'!$C$16</f>
        <v>277.63053337549997</v>
      </c>
      <c r="U304" s="6">
        <f ca="1">U303*'3. Unit Economics'!$C$16</f>
        <v>274.26091801291096</v>
      </c>
      <c r="V304" s="6">
        <f ca="1">V303*'3. Unit Economics'!$C$16</f>
        <v>270.93219983678676</v>
      </c>
      <c r="W304" s="6">
        <f ca="1">W303*'3. Unit Economics'!$C$16</f>
        <v>267.64388247597509</v>
      </c>
      <c r="X304" s="6">
        <f ca="1">X303*'3. Unit Economics'!$C$16</f>
        <v>264.39547558380434</v>
      </c>
      <c r="Y304" s="6">
        <f ca="1">Y303*'3. Unit Economics'!$C$16</f>
        <v>261.18649476496466</v>
      </c>
      <c r="Z304" s="6">
        <f ca="1">Z303*'3. Unit Economics'!$C$16</f>
        <v>258.01646150327565</v>
      </c>
      <c r="AA304" s="6">
        <f ca="1">AA303*'3. Unit Economics'!$C$16</f>
        <v>254.88490309033125</v>
      </c>
      <c r="AB304" s="6">
        <f ca="1">AB303*'3. Unit Economics'!$C$16</f>
        <v>251.79135255501041</v>
      </c>
      <c r="AC304" s="6">
        <f ca="1">AC303*'3. Unit Economics'!$C$16</f>
        <v>248.73534859384344</v>
      </c>
      <c r="AD304" s="6">
        <f ca="1">AD303*'3. Unit Economics'!$C$16</f>
        <v>245.71643550222342</v>
      </c>
      <c r="AE304" s="6">
        <f ca="1">AE303*'3. Unit Economics'!$C$16</f>
        <v>242.73416310645251</v>
      </c>
      <c r="AF304" s="6">
        <f ca="1">AF303*'3. Unit Economics'!$C$16</f>
        <v>239.78808669661316</v>
      </c>
      <c r="AG304" s="6">
        <f ca="1">AG303*'3. Unit Economics'!$C$16</f>
        <v>236.87776696025364</v>
      </c>
      <c r="AH304" s="6">
        <f ca="1">AH303*'3. Unit Economics'!$C$16</f>
        <v>234.0027699168792</v>
      </c>
      <c r="AI304" s="6">
        <f ca="1">AI303*'3. Unit Economics'!$C$16</f>
        <v>231.16266685323723</v>
      </c>
      <c r="AJ304" s="6">
        <f ca="1">AJ303*'3. Unit Economics'!$C$16</f>
        <v>228.35703425938925</v>
      </c>
      <c r="AK304" s="6">
        <f ca="1">AK303*'3. Unit Economics'!$C$16</f>
        <v>225.58545376555728</v>
      </c>
      <c r="AL304" s="6">
        <f ca="1">AL303*'3. Unit Economics'!$C$16</f>
        <v>222.84751207973798</v>
      </c>
      <c r="AM304" s="6">
        <f ca="1">AM303*'3. Unit Economics'!$C$16</f>
        <v>220.14280092607316</v>
      </c>
      <c r="AN304" s="6">
        <f ca="1">AN303*'3. Unit Economics'!$C$16</f>
        <v>217.47091698396881</v>
      </c>
      <c r="AO304" s="6">
        <f ca="1">AO303*'3. Unit Economics'!$C$16</f>
        <v>214.83146182795255</v>
      </c>
      <c r="AP304" s="6">
        <f ca="1">AP303*'3. Unit Economics'!$C$16</f>
        <v>212.22404186826165</v>
      </c>
      <c r="AQ304" s="6">
        <f ca="1">AQ303*'3. Unit Economics'!$C$16</f>
        <v>209.64826829215133</v>
      </c>
      <c r="AR304" s="6">
        <f ca="1">AR303*'3. Unit Economics'!$C$16</f>
        <v>207.10375700591626</v>
      </c>
      <c r="AS304" s="6">
        <f ca="1">AS303*'3. Unit Economics'!$C$16</f>
        <v>204.5901285776153</v>
      </c>
      <c r="AT304" s="6">
        <f ca="1">AT303*'3. Unit Economics'!$C$16</f>
        <v>202.10700818049096</v>
      </c>
      <c r="AU304" s="6">
        <f ca="1">AU303*'3. Unit Economics'!$C$16</f>
        <v>199.65402553707696</v>
      </c>
      <c r="AV304" s="6">
        <f ca="1">AV303*'3. Unit Economics'!$C$16</f>
        <v>197.23081486398232</v>
      </c>
      <c r="AW304" s="6">
        <f ca="1">AW303*'3. Unit Economics'!$C$16</f>
        <v>194.8370148173471</v>
      </c>
      <c r="AX304" s="6">
        <f ca="1">AX303*'3. Unit Economics'!$C$16</f>
        <v>192.47226843895962</v>
      </c>
      <c r="AY304" s="6">
        <f ca="1">AY303*'3. Unit Economics'!$C$16</f>
        <v>190.13622310302716</v>
      </c>
    </row>
    <row r="306" spans="2:75" ht="14.7" thickBot="1" x14ac:dyDescent="0.55000000000000004">
      <c r="C306" t="s">
        <v>111</v>
      </c>
      <c r="D306">
        <f ca="1">IF(SUM($D304:D304)&gt;-'3. Unit Economics'!$C$30, 1, 0)</f>
        <v>0</v>
      </c>
      <c r="E306">
        <f ca="1">IF(SUM($D304:E304)&gt;-'3. Unit Economics'!$C$30, 1, 0)</f>
        <v>0</v>
      </c>
      <c r="F306">
        <f ca="1">IF(SUM($D304:F304)&gt;-'3. Unit Economics'!$C$30, 1, 0)</f>
        <v>0</v>
      </c>
      <c r="G306">
        <f ca="1">IF(SUM($D304:G304)&gt;-'3. Unit Economics'!$C$30, 1, 0)</f>
        <v>0</v>
      </c>
      <c r="H306">
        <f ca="1">IF(SUM($D304:H304)&gt;-'3. Unit Economics'!$C$30, 1, 0)</f>
        <v>0</v>
      </c>
      <c r="I306">
        <f ca="1">IF(SUM($D304:I304)&gt;-'3. Unit Economics'!$C$30, 1, 0)</f>
        <v>0</v>
      </c>
      <c r="J306">
        <f ca="1">IF(SUM($D304:J304)&gt;-'3. Unit Economics'!$C$30, 1, 0)</f>
        <v>0</v>
      </c>
      <c r="K306">
        <f ca="1">IF(SUM($D304:K304)&gt;-'3. Unit Economics'!$C$30, 1, 0)</f>
        <v>0</v>
      </c>
      <c r="L306">
        <f ca="1">IF(SUM($D304:L304)&gt;-'3. Unit Economics'!$C$30, 1, 0)</f>
        <v>0</v>
      </c>
      <c r="M306">
        <f ca="1">IF(SUM($D304:M304)&gt;-'3. Unit Economics'!$C$30, 1, 0)</f>
        <v>0</v>
      </c>
      <c r="N306">
        <f ca="1">IF(SUM($D304:N304)&gt;-'3. Unit Economics'!$C$30, 1, 0)</f>
        <v>0</v>
      </c>
      <c r="O306">
        <f ca="1">IF(SUM($D304:O304)&gt;-'3. Unit Economics'!$C$30, 1, 0)</f>
        <v>0</v>
      </c>
      <c r="P306">
        <f ca="1">IF(SUM($D304:P304)&gt;-'3. Unit Economics'!$C$30, 1, 0)</f>
        <v>0</v>
      </c>
      <c r="Q306">
        <f ca="1">IF(SUM($D304:Q304)&gt;-'3. Unit Economics'!$C$30, 1, 0)</f>
        <v>0</v>
      </c>
      <c r="R306">
        <f ca="1">IF(SUM($D304:R304)&gt;-'3. Unit Economics'!$C$30, 1, 0)</f>
        <v>0</v>
      </c>
      <c r="S306">
        <f ca="1">IF(SUM($D304:S304)&gt;-'3. Unit Economics'!$C$30, 1, 0)</f>
        <v>0</v>
      </c>
      <c r="T306">
        <f ca="1">IF(SUM($D304:T304)&gt;-'3. Unit Economics'!$C$30, 1, 0)</f>
        <v>1</v>
      </c>
      <c r="U306">
        <f ca="1">IF(SUM($D304:U304)&gt;-'3. Unit Economics'!$C$30, 1, 0)</f>
        <v>1</v>
      </c>
      <c r="V306">
        <f ca="1">IF(SUM($D304:V304)&gt;-'3. Unit Economics'!$C$30, 1, 0)</f>
        <v>1</v>
      </c>
      <c r="W306">
        <f ca="1">IF(SUM($D304:W304)&gt;-'3. Unit Economics'!$C$30, 1, 0)</f>
        <v>1</v>
      </c>
      <c r="X306">
        <f ca="1">IF(SUM($D304:X304)&gt;-'3. Unit Economics'!$C$30, 1, 0)</f>
        <v>1</v>
      </c>
      <c r="Y306">
        <f ca="1">IF(SUM($D304:Y304)&gt;-'3. Unit Economics'!$C$30, 1, 0)</f>
        <v>1</v>
      </c>
      <c r="Z306">
        <f ca="1">IF(SUM($D304:Z304)&gt;-'3. Unit Economics'!$C$30, 1, 0)</f>
        <v>1</v>
      </c>
      <c r="AA306">
        <f ca="1">IF(SUM($D304:AA304)&gt;-'3. Unit Economics'!$C$30, 1, 0)</f>
        <v>1</v>
      </c>
    </row>
    <row r="307" spans="2:75" ht="14.7" thickBot="1" x14ac:dyDescent="0.55000000000000004">
      <c r="B307" s="119" t="s">
        <v>203</v>
      </c>
      <c r="C307" s="118" t="s">
        <v>120</v>
      </c>
      <c r="D307" s="116">
        <f ca="1">INDEX('4. Cohorts'!$D$286:$AA$286, MATCH(1, '4. Cohorts'!$D$306:$AA$306, 0))</f>
        <v>17</v>
      </c>
    </row>
    <row r="308" spans="2:75" x14ac:dyDescent="0.5">
      <c r="C308" s="114"/>
      <c r="D308" s="114"/>
    </row>
    <row r="309" spans="2:75" s="51" customFormat="1" x14ac:dyDescent="0.5">
      <c r="B309" s="51" t="s">
        <v>149</v>
      </c>
    </row>
    <row r="310" spans="2:75" s="74" customFormat="1" x14ac:dyDescent="0.5">
      <c r="B310" s="108" t="s">
        <v>186</v>
      </c>
    </row>
    <row r="311" spans="2:75" outlineLevel="1" x14ac:dyDescent="0.5">
      <c r="C311" s="1" t="s">
        <v>130</v>
      </c>
      <c r="D311" s="11">
        <f t="shared" ref="D311:I311" ca="1" si="130">D255</f>
        <v>1</v>
      </c>
      <c r="E311" s="11">
        <f t="shared" ca="1" si="130"/>
        <v>0.98480000000000023</v>
      </c>
      <c r="F311" s="11">
        <f t="shared" ca="1" si="130"/>
        <v>0.99994890909090917</v>
      </c>
      <c r="G311" s="11">
        <f t="shared" ca="1" si="130"/>
        <v>1.020964567880597</v>
      </c>
      <c r="H311" s="11">
        <f t="shared" ca="1" si="130"/>
        <v>0.94897846295161892</v>
      </c>
      <c r="I311" s="11">
        <f t="shared" ca="1" si="130"/>
        <v>0.95531164553594872</v>
      </c>
    </row>
    <row r="312" spans="2:75" outlineLevel="1" x14ac:dyDescent="0.5">
      <c r="C312" s="3" t="s">
        <v>205</v>
      </c>
    </row>
    <row r="313" spans="2:75" outlineLevel="1" x14ac:dyDescent="0.5">
      <c r="C313" s="3"/>
    </row>
    <row r="314" spans="2:75" outlineLevel="1" x14ac:dyDescent="0.5">
      <c r="C314" t="s">
        <v>174</v>
      </c>
      <c r="D314" s="34">
        <f ca="1">INDEX(LINEST(LN(D311:I311), D317:I317, TRUE, FALSE),1)</f>
        <v>-9.1127654903918123E-3</v>
      </c>
    </row>
    <row r="315" spans="2:75" outlineLevel="1" x14ac:dyDescent="0.5">
      <c r="C315" t="s">
        <v>175</v>
      </c>
      <c r="D315" s="34">
        <f ca="1">EXP(INDEX(LINEST(LN(D311:I311),D317:I317,TRUE,FALSE),2))</f>
        <v>1.016579485488728</v>
      </c>
    </row>
    <row r="316" spans="2:75" outlineLevel="1" x14ac:dyDescent="0.5"/>
    <row r="317" spans="2:75" outlineLevel="1" x14ac:dyDescent="0.5">
      <c r="D317">
        <v>1</v>
      </c>
      <c r="E317">
        <v>2</v>
      </c>
      <c r="F317">
        <v>3</v>
      </c>
      <c r="G317">
        <v>4</v>
      </c>
      <c r="H317">
        <v>5</v>
      </c>
      <c r="I317">
        <v>6</v>
      </c>
      <c r="J317">
        <v>7</v>
      </c>
      <c r="K317">
        <v>8</v>
      </c>
      <c r="L317">
        <v>9</v>
      </c>
      <c r="M317">
        <v>10</v>
      </c>
      <c r="N317">
        <v>11</v>
      </c>
      <c r="O317">
        <v>12</v>
      </c>
      <c r="P317">
        <v>13</v>
      </c>
      <c r="Q317">
        <v>14</v>
      </c>
      <c r="R317">
        <v>15</v>
      </c>
      <c r="S317">
        <v>16</v>
      </c>
      <c r="T317">
        <v>17</v>
      </c>
      <c r="U317">
        <v>18</v>
      </c>
      <c r="V317">
        <v>19</v>
      </c>
      <c r="W317">
        <v>20</v>
      </c>
      <c r="X317">
        <v>21</v>
      </c>
      <c r="Y317">
        <v>22</v>
      </c>
      <c r="Z317">
        <v>23</v>
      </c>
      <c r="AA317">
        <v>24</v>
      </c>
      <c r="AB317">
        <v>25</v>
      </c>
      <c r="AC317">
        <v>26</v>
      </c>
      <c r="AD317">
        <v>27</v>
      </c>
      <c r="AE317">
        <v>28</v>
      </c>
      <c r="AF317">
        <v>29</v>
      </c>
      <c r="AG317">
        <v>30</v>
      </c>
      <c r="AH317">
        <v>31</v>
      </c>
      <c r="AI317">
        <v>32</v>
      </c>
      <c r="AJ317">
        <v>33</v>
      </c>
      <c r="AK317">
        <v>34</v>
      </c>
      <c r="AL317">
        <v>35</v>
      </c>
      <c r="AM317">
        <v>36</v>
      </c>
      <c r="AN317">
        <v>37</v>
      </c>
      <c r="AO317">
        <v>38</v>
      </c>
      <c r="AP317">
        <v>39</v>
      </c>
      <c r="AQ317">
        <v>40</v>
      </c>
      <c r="AR317">
        <v>41</v>
      </c>
      <c r="AS317">
        <v>42</v>
      </c>
      <c r="AT317">
        <v>43</v>
      </c>
      <c r="AU317">
        <v>44</v>
      </c>
      <c r="AV317">
        <v>45</v>
      </c>
      <c r="AW317">
        <v>46</v>
      </c>
      <c r="AX317">
        <v>47</v>
      </c>
      <c r="AY317">
        <v>48</v>
      </c>
      <c r="AZ317">
        <v>49</v>
      </c>
      <c r="BA317">
        <v>50</v>
      </c>
      <c r="BB317">
        <v>51</v>
      </c>
      <c r="BC317">
        <v>52</v>
      </c>
      <c r="BD317">
        <v>53</v>
      </c>
      <c r="BE317">
        <v>54</v>
      </c>
      <c r="BF317">
        <v>55</v>
      </c>
      <c r="BG317">
        <v>56</v>
      </c>
      <c r="BH317">
        <v>57</v>
      </c>
      <c r="BI317">
        <v>58</v>
      </c>
      <c r="BJ317">
        <v>59</v>
      </c>
      <c r="BK317">
        <v>60</v>
      </c>
    </row>
    <row r="318" spans="2:75" outlineLevel="1" x14ac:dyDescent="0.5">
      <c r="B318" s="52"/>
      <c r="C318" t="s">
        <v>288</v>
      </c>
      <c r="D318" s="11">
        <f t="shared" ref="D318:I318" ca="1" si="131">D311</f>
        <v>1</v>
      </c>
      <c r="E318" s="11">
        <f t="shared" ca="1" si="131"/>
        <v>0.98480000000000023</v>
      </c>
      <c r="F318" s="11">
        <f t="shared" ca="1" si="131"/>
        <v>0.99994890909090917</v>
      </c>
      <c r="G318" s="11">
        <f t="shared" ca="1" si="131"/>
        <v>1.020964567880597</v>
      </c>
      <c r="H318" s="11">
        <f t="shared" ca="1" si="131"/>
        <v>0.94897846295161892</v>
      </c>
      <c r="I318" s="11">
        <f t="shared" ca="1" si="131"/>
        <v>0.95531164553594872</v>
      </c>
    </row>
    <row r="319" spans="2:75" outlineLevel="1" x14ac:dyDescent="0.5">
      <c r="C319" t="s">
        <v>296</v>
      </c>
      <c r="D319" s="123"/>
      <c r="E319" s="123"/>
      <c r="F319" s="123"/>
      <c r="G319" s="123"/>
      <c r="H319" s="123"/>
      <c r="I319" s="123"/>
      <c r="J319" s="11">
        <f t="shared" ref="J319:AO319" ca="1" si="132">$D$315*(EXP(J317*$D$314))</f>
        <v>0.95375751962995892</v>
      </c>
      <c r="K319" s="11">
        <f t="shared" ca="1" si="132"/>
        <v>0.94510563220223931</v>
      </c>
      <c r="L319" s="11">
        <f t="shared" ca="1" si="132"/>
        <v>0.9365322292472722</v>
      </c>
      <c r="M319" s="11">
        <f t="shared" ca="1" si="132"/>
        <v>0.92803659880335976</v>
      </c>
      <c r="N319" s="11">
        <f t="shared" ca="1" si="132"/>
        <v>0.91961803536727205</v>
      </c>
      <c r="O319" s="11">
        <f t="shared" ca="1" si="132"/>
        <v>0.91127583983566018</v>
      </c>
      <c r="P319" s="11">
        <f t="shared" ca="1" si="132"/>
        <v>0.90300931944700025</v>
      </c>
      <c r="Q319" s="11">
        <f t="shared" ca="1" si="132"/>
        <v>0.89481778772406462</v>
      </c>
      <c r="R319" s="11">
        <f t="shared" ca="1" si="132"/>
        <v>0.8867005644169148</v>
      </c>
      <c r="S319" s="11">
        <f t="shared" ca="1" si="132"/>
        <v>0.87865697544641108</v>
      </c>
      <c r="T319" s="11">
        <f t="shared" ca="1" si="132"/>
        <v>0.87068635284823492</v>
      </c>
      <c r="U319" s="11">
        <f t="shared" ca="1" si="132"/>
        <v>0.86278803471741961</v>
      </c>
      <c r="V319" s="11">
        <f t="shared" ca="1" si="132"/>
        <v>0.85496136515338339</v>
      </c>
      <c r="W319" s="11">
        <f t="shared" ca="1" si="132"/>
        <v>0.84720569420546099</v>
      </c>
      <c r="X319" s="11">
        <f t="shared" ca="1" si="132"/>
        <v>0.83952037781893063</v>
      </c>
      <c r="Y319" s="11">
        <f t="shared" ca="1" si="132"/>
        <v>0.83190477778152894</v>
      </c>
      <c r="Z319" s="11">
        <f t="shared" ca="1" si="132"/>
        <v>0.82435826167045234</v>
      </c>
      <c r="AA319" s="11">
        <f t="shared" ca="1" si="132"/>
        <v>0.81688020279983864</v>
      </c>
      <c r="AB319" s="11">
        <f t="shared" ca="1" si="132"/>
        <v>0.80946998016872473</v>
      </c>
      <c r="AC319" s="11">
        <f t="shared" ca="1" si="132"/>
        <v>0.80212697840947733</v>
      </c>
      <c r="AD319" s="11">
        <f t="shared" ca="1" si="132"/>
        <v>0.79485058773669048</v>
      </c>
      <c r="AE319" s="11">
        <f t="shared" ca="1" si="132"/>
        <v>0.78764020389654765</v>
      </c>
      <c r="AF319" s="11">
        <f t="shared" ca="1" si="132"/>
        <v>0.78049522811664174</v>
      </c>
      <c r="AG319" s="11">
        <f t="shared" ca="1" si="132"/>
        <v>0.77341506705625251</v>
      </c>
      <c r="AH319" s="11">
        <f t="shared" ca="1" si="132"/>
        <v>0.76639913275707228</v>
      </c>
      <c r="AI319" s="11">
        <f t="shared" ca="1" si="132"/>
        <v>0.75944684259438111</v>
      </c>
      <c r="AJ319" s="11">
        <f t="shared" ca="1" si="132"/>
        <v>0.75255761922866338</v>
      </c>
      <c r="AK319" s="11">
        <f t="shared" ca="1" si="132"/>
        <v>0.74573089055766406</v>
      </c>
      <c r="AL319" s="11">
        <f t="shared" ca="1" si="132"/>
        <v>0.73896608966887911</v>
      </c>
      <c r="AM319" s="11">
        <f t="shared" ca="1" si="132"/>
        <v>0.73226265479247798</v>
      </c>
      <c r="AN319" s="11">
        <f t="shared" ca="1" si="132"/>
        <v>0.72562002925465185</v>
      </c>
      <c r="AO319" s="11">
        <f t="shared" ca="1" si="132"/>
        <v>0.71903766143138625</v>
      </c>
      <c r="AP319" s="11">
        <f t="shared" ref="AP319:BK319" ca="1" si="133">$D$315*(EXP(AP317*$D$314))</f>
        <v>0.71251500470265206</v>
      </c>
      <c r="AQ319" s="11">
        <f t="shared" ca="1" si="133"/>
        <v>0.70605151740701311</v>
      </c>
      <c r="AR319" s="11">
        <f t="shared" ca="1" si="133"/>
        <v>0.699646662796644</v>
      </c>
      <c r="AS319" s="11">
        <f t="shared" ca="1" si="133"/>
        <v>0.69329990899275806</v>
      </c>
      <c r="AT319" s="11">
        <f t="shared" ca="1" si="133"/>
        <v>0.68701072894143755</v>
      </c>
      <c r="AU319" s="11">
        <f t="shared" ca="1" si="133"/>
        <v>0.68077860036986615</v>
      </c>
      <c r="AV319" s="11">
        <f t="shared" ca="1" si="133"/>
        <v>0.6746030057429574</v>
      </c>
      <c r="AW319" s="11">
        <f t="shared" ca="1" si="133"/>
        <v>0.66848343222037709</v>
      </c>
      <c r="AX319" s="11">
        <f t="shared" ca="1" si="133"/>
        <v>0.66241937161395559</v>
      </c>
      <c r="AY319" s="11">
        <f t="shared" ca="1" si="133"/>
        <v>0.65641032034548608</v>
      </c>
      <c r="AZ319" s="11">
        <f t="shared" ca="1" si="133"/>
        <v>0.65045577940490629</v>
      </c>
      <c r="BA319" s="11">
        <f t="shared" ca="1" si="133"/>
        <v>0.64455525430885852</v>
      </c>
      <c r="BB319" s="11">
        <f t="shared" ca="1" si="133"/>
        <v>0.63870825505962681</v>
      </c>
      <c r="BC319" s="11">
        <f t="shared" ca="1" si="133"/>
        <v>0.63291429610444594</v>
      </c>
      <c r="BD319" s="11">
        <f t="shared" ca="1" si="133"/>
        <v>0.62717289629517925</v>
      </c>
      <c r="BE319" s="11">
        <f t="shared" ca="1" si="133"/>
        <v>0.62148357884836314</v>
      </c>
      <c r="BF319" s="11">
        <f t="shared" ca="1" si="133"/>
        <v>0.61584587130561319</v>
      </c>
      <c r="BG319" s="11">
        <f t="shared" ca="1" si="133"/>
        <v>0.61025930549438967</v>
      </c>
      <c r="BH319" s="11">
        <f t="shared" ca="1" si="133"/>
        <v>0.6047234174891194</v>
      </c>
      <c r="BI319" s="11">
        <f t="shared" ca="1" si="133"/>
        <v>0.59923774757266968</v>
      </c>
      <c r="BJ319" s="11">
        <f t="shared" ca="1" si="133"/>
        <v>0.59380184019817206</v>
      </c>
      <c r="BK319" s="11">
        <f t="shared" ca="1" si="133"/>
        <v>0.58841524395119249</v>
      </c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</row>
    <row r="320" spans="2:75" outlineLevel="1" x14ac:dyDescent="0.5">
      <c r="C320" s="11"/>
      <c r="D320" s="27"/>
    </row>
    <row r="321" spans="2:51" outlineLevel="1" x14ac:dyDescent="0.5">
      <c r="B321" s="52"/>
      <c r="C321" s="94" t="s">
        <v>34</v>
      </c>
      <c r="D321" s="95">
        <f ca="1">D314</f>
        <v>-9.1127654903918123E-3</v>
      </c>
      <c r="F321" s="26"/>
      <c r="G321" s="26"/>
      <c r="H321" s="26"/>
      <c r="I321" s="26"/>
      <c r="J321" s="26"/>
      <c r="K321" s="26"/>
      <c r="L321" s="26"/>
      <c r="M321" s="26"/>
      <c r="N321" s="26"/>
      <c r="O321" s="26"/>
    </row>
    <row r="322" spans="2:51" outlineLevel="1" x14ac:dyDescent="0.5">
      <c r="B322" s="3" t="s">
        <v>292</v>
      </c>
      <c r="C322" s="191" t="s">
        <v>291</v>
      </c>
      <c r="D322" s="4">
        <f ca="1">-1/D321</f>
        <v>109.73617186290657</v>
      </c>
      <c r="E322" s="192" t="s">
        <v>295</v>
      </c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2:51" outlineLevel="1" x14ac:dyDescent="0.5">
      <c r="B323" s="52"/>
      <c r="C323" s="63" t="s">
        <v>104</v>
      </c>
      <c r="D323" s="97">
        <f ca="1">1-(1-D321)^12</f>
        <v>-0.11500393869089653</v>
      </c>
      <c r="E323" s="11"/>
      <c r="F323" s="26"/>
      <c r="G323" s="26"/>
      <c r="H323" s="26"/>
      <c r="I323" s="26"/>
      <c r="J323" s="26"/>
      <c r="K323" s="26"/>
      <c r="L323" s="26"/>
      <c r="M323" s="26"/>
      <c r="N323" s="26"/>
      <c r="O323" s="26"/>
    </row>
    <row r="324" spans="2:51" ht="14.7" outlineLevel="1" thickBot="1" x14ac:dyDescent="0.55000000000000004">
      <c r="C324" s="33"/>
      <c r="D324" s="11"/>
      <c r="E324" s="11"/>
      <c r="F324" s="26"/>
      <c r="G324" s="26"/>
      <c r="H324" s="26"/>
      <c r="I324" s="26"/>
      <c r="J324" s="26"/>
      <c r="K324" s="26"/>
      <c r="L324" s="26"/>
      <c r="M324" s="26"/>
      <c r="N324" s="26"/>
      <c r="O324" s="26"/>
    </row>
    <row r="325" spans="2:51" ht="14.7" outlineLevel="1" thickBot="1" x14ac:dyDescent="0.55000000000000004">
      <c r="B325" s="119" t="s">
        <v>203</v>
      </c>
      <c r="C325" s="115" t="s">
        <v>294</v>
      </c>
      <c r="D325" s="121">
        <f ca="1">SUM(D318:I318,J319:BK319)</f>
        <v>46.772630159409673</v>
      </c>
      <c r="E325" s="96" t="s">
        <v>293</v>
      </c>
      <c r="O325" s="11"/>
    </row>
    <row r="326" spans="2:51" outlineLevel="1" x14ac:dyDescent="0.5">
      <c r="C326" s="33"/>
      <c r="D326" s="11"/>
    </row>
    <row r="327" spans="2:51" x14ac:dyDescent="0.5">
      <c r="C327" s="33"/>
      <c r="D327" s="53"/>
    </row>
    <row r="328" spans="2:51" s="51" customFormat="1" x14ac:dyDescent="0.5">
      <c r="B328" s="51" t="s">
        <v>150</v>
      </c>
    </row>
    <row r="329" spans="2:51" s="74" customFormat="1" x14ac:dyDescent="0.5">
      <c r="B329" s="108" t="s">
        <v>278</v>
      </c>
    </row>
    <row r="330" spans="2:51" s="74" customFormat="1" hidden="1" outlineLevel="1" x14ac:dyDescent="0.5"/>
    <row r="331" spans="2:51" s="74" customFormat="1" hidden="1" outlineLevel="1" x14ac:dyDescent="0.5">
      <c r="B331" s="124" t="s">
        <v>207</v>
      </c>
      <c r="C331" s="125" t="s">
        <v>210</v>
      </c>
      <c r="D331" s="126">
        <f ca="1">AVERAGEIFS($BA$145:$BA$192,$B$197:$B$244,"2019 H2")</f>
        <v>426.21775087052873</v>
      </c>
    </row>
    <row r="332" spans="2:51" hidden="1" outlineLevel="1" x14ac:dyDescent="0.5">
      <c r="B332" s="124" t="s">
        <v>208</v>
      </c>
      <c r="C332" t="s">
        <v>108</v>
      </c>
      <c r="D332" s="6">
        <f t="shared" ref="D332:I332" ca="1" si="134">D318*$D$331</f>
        <v>426.21775087052873</v>
      </c>
      <c r="E332" s="6">
        <f t="shared" ca="1" si="134"/>
        <v>419.73924105729679</v>
      </c>
      <c r="F332" s="6">
        <f t="shared" ca="1" si="134"/>
        <v>426.19597501816611</v>
      </c>
      <c r="G332" s="6">
        <f t="shared" ca="1" si="134"/>
        <v>435.1532218405693</v>
      </c>
      <c r="H332" s="6">
        <f t="shared" ca="1" si="134"/>
        <v>404.47146610381037</v>
      </c>
      <c r="I332" s="6">
        <f t="shared" ca="1" si="134"/>
        <v>407.17078094075583</v>
      </c>
      <c r="J332" s="6">
        <f ca="1">J319*$D$331</f>
        <v>406.50838489253522</v>
      </c>
      <c r="K332" s="6">
        <f t="shared" ref="K332:AY332" ca="1" si="135">K319*$D$331</f>
        <v>402.82079689230761</v>
      </c>
      <c r="L332" s="6">
        <f t="shared" ca="1" si="135"/>
        <v>399.16666036753475</v>
      </c>
      <c r="M332" s="6">
        <f t="shared" ca="1" si="135"/>
        <v>395.54567186750319</v>
      </c>
      <c r="N332" s="6">
        <f t="shared" ca="1" si="135"/>
        <v>391.95753069421306</v>
      </c>
      <c r="O332" s="6">
        <f t="shared" ca="1" si="135"/>
        <v>388.40193887740725</v>
      </c>
      <c r="P332" s="6">
        <f t="shared" ca="1" si="135"/>
        <v>384.87860114982726</v>
      </c>
      <c r="Q332" s="6">
        <f t="shared" ca="1" si="135"/>
        <v>381.38722492269301</v>
      </c>
      <c r="R332" s="6">
        <f t="shared" ca="1" si="135"/>
        <v>377.92752026140579</v>
      </c>
      <c r="S332" s="6">
        <f t="shared" ca="1" si="135"/>
        <v>374.49919986147074</v>
      </c>
      <c r="T332" s="6">
        <f t="shared" ca="1" si="135"/>
        <v>371.10197902463824</v>
      </c>
      <c r="U332" s="6">
        <f t="shared" ca="1" si="135"/>
        <v>367.73557563526225</v>
      </c>
      <c r="V332" s="6">
        <f t="shared" ca="1" si="135"/>
        <v>364.39971013687193</v>
      </c>
      <c r="W332" s="6">
        <f t="shared" ca="1" si="135"/>
        <v>361.09410550895655</v>
      </c>
      <c r="X332" s="6">
        <f t="shared" ca="1" si="135"/>
        <v>357.81848724396116</v>
      </c>
      <c r="Y332" s="6">
        <f t="shared" ca="1" si="135"/>
        <v>354.57258332449027</v>
      </c>
      <c r="Z332" s="6">
        <f t="shared" ca="1" si="135"/>
        <v>351.35612420071897</v>
      </c>
      <c r="AA332" s="6">
        <f t="shared" ca="1" si="135"/>
        <v>348.16884276800863</v>
      </c>
      <c r="AB332" s="6">
        <f t="shared" ca="1" si="135"/>
        <v>345.01047434472537</v>
      </c>
      <c r="AC332" s="6">
        <f t="shared" ca="1" si="135"/>
        <v>341.88075665026059</v>
      </c>
      <c r="AD332" s="6">
        <f t="shared" ca="1" si="135"/>
        <v>338.77942978325007</v>
      </c>
      <c r="AE332" s="6">
        <f t="shared" ca="1" si="135"/>
        <v>335.70623619999122</v>
      </c>
      <c r="AF332" s="6">
        <f t="shared" ca="1" si="135"/>
        <v>332.66092069305529</v>
      </c>
      <c r="AG332" s="6">
        <f t="shared" ca="1" si="135"/>
        <v>329.64323037009513</v>
      </c>
      <c r="AH332" s="6">
        <f t="shared" ca="1" si="135"/>
        <v>326.65291463284314</v>
      </c>
      <c r="AI332" s="6">
        <f t="shared" ca="1" si="135"/>
        <v>323.68972515630156</v>
      </c>
      <c r="AJ332" s="6">
        <f t="shared" ca="1" si="135"/>
        <v>320.75341586812067</v>
      </c>
      <c r="AK332" s="6">
        <f t="shared" ca="1" si="135"/>
        <v>317.84374292816398</v>
      </c>
      <c r="AL332" s="6">
        <f t="shared" ca="1" si="135"/>
        <v>314.96046470825911</v>
      </c>
      <c r="AM332" s="6">
        <f t="shared" ca="1" si="135"/>
        <v>312.10334177213235</v>
      </c>
      <c r="AN332" s="6">
        <f t="shared" ca="1" si="135"/>
        <v>309.27213685552499</v>
      </c>
      <c r="AO332" s="6">
        <f t="shared" ca="1" si="135"/>
        <v>306.46661484649019</v>
      </c>
      <c r="AP332" s="6">
        <f t="shared" ca="1" si="135"/>
        <v>303.68654276586858</v>
      </c>
      <c r="AQ332" s="6">
        <f t="shared" ca="1" si="135"/>
        <v>300.93168974794111</v>
      </c>
      <c r="AR332" s="6">
        <f t="shared" ca="1" si="135"/>
        <v>298.20182702125686</v>
      </c>
      <c r="AS332" s="6">
        <f t="shared" ca="1" si="135"/>
        <v>295.49672788963562</v>
      </c>
      <c r="AT332" s="6">
        <f t="shared" ca="1" si="135"/>
        <v>292.816167713342</v>
      </c>
      <c r="AU332" s="6">
        <f t="shared" ca="1" si="135"/>
        <v>290.15992389043083</v>
      </c>
      <c r="AV332" s="6">
        <f t="shared" ca="1" si="135"/>
        <v>287.52777583826168</v>
      </c>
      <c r="AW332" s="6">
        <f t="shared" ca="1" si="135"/>
        <v>284.91950497518064</v>
      </c>
      <c r="AX332" s="6">
        <f t="shared" ca="1" si="135"/>
        <v>282.33489470236913</v>
      </c>
      <c r="AY332" s="6">
        <f t="shared" ca="1" si="135"/>
        <v>279.77373038585637</v>
      </c>
    </row>
    <row r="333" spans="2:51" hidden="1" outlineLevel="1" x14ac:dyDescent="0.5">
      <c r="B333" s="124" t="s">
        <v>209</v>
      </c>
      <c r="C333" t="s">
        <v>110</v>
      </c>
      <c r="D333" s="6">
        <f ca="1">D332*'3. Unit Economics'!$D$16</f>
        <v>340.2165105542461</v>
      </c>
      <c r="E333" s="6">
        <f ca="1">E332*'3. Unit Economics'!$D$16</f>
        <v>335.04521959382163</v>
      </c>
      <c r="F333" s="6">
        <f ca="1">F332*'3. Unit Economics'!$D$16</f>
        <v>340.19912858343417</v>
      </c>
      <c r="G333" s="6">
        <f ca="1">G332*'3. Unit Economics'!$D$16</f>
        <v>347.34900268386042</v>
      </c>
      <c r="H333" s="6">
        <f ca="1">H332*'3. Unit Economics'!$D$16</f>
        <v>322.85814125653172</v>
      </c>
      <c r="I333" s="6">
        <f ca="1">I332*'3. Unit Economics'!$D$16</f>
        <v>325.01279453607532</v>
      </c>
      <c r="J333" s="6">
        <f ca="1">J332*'3. Unit Economics'!$D$16</f>
        <v>324.4840552433775</v>
      </c>
      <c r="K333" s="6">
        <f ca="1">K332*'3. Unit Economics'!$D$16</f>
        <v>321.54054029301062</v>
      </c>
      <c r="L333" s="6">
        <f ca="1">L332*'3. Unit Economics'!$D$16</f>
        <v>318.62372705609619</v>
      </c>
      <c r="M333" s="6">
        <f ca="1">M332*'3. Unit Economics'!$D$16</f>
        <v>315.73337331150987</v>
      </c>
      <c r="N333" s="6">
        <f ca="1">N332*'3. Unit Economics'!$D$16</f>
        <v>312.86923903540463</v>
      </c>
      <c r="O333" s="6">
        <f ca="1">O332*'3. Unit Economics'!$D$16</f>
        <v>310.03108638127839</v>
      </c>
      <c r="P333" s="6">
        <f ca="1">P332*'3. Unit Economics'!$D$16</f>
        <v>307.21867966022296</v>
      </c>
      <c r="Q333" s="6">
        <f ca="1">Q332*'3. Unit Economics'!$D$16</f>
        <v>304.43178532135136</v>
      </c>
      <c r="R333" s="6">
        <f ca="1">R332*'3. Unit Economics'!$D$16</f>
        <v>301.67017193240326</v>
      </c>
      <c r="S333" s="6">
        <f ca="1">S332*'3. Unit Economics'!$D$16</f>
        <v>298.93361016052592</v>
      </c>
      <c r="T333" s="6">
        <f ca="1">T332*'3. Unit Economics'!$D$16</f>
        <v>296.22187275322955</v>
      </c>
      <c r="U333" s="6">
        <f ca="1">U332*'3. Unit Economics'!$D$16</f>
        <v>293.53473451951623</v>
      </c>
      <c r="V333" s="6">
        <f ca="1">V332*'3. Unit Economics'!$D$16</f>
        <v>290.87197231117875</v>
      </c>
      <c r="W333" s="6">
        <f ca="1">W332*'3. Unit Economics'!$D$16</f>
        <v>288.23336500426967</v>
      </c>
      <c r="X333" s="6">
        <f ca="1">X332*'3. Unit Economics'!$D$16</f>
        <v>285.6186934807389</v>
      </c>
      <c r="Y333" s="6">
        <f ca="1">Y332*'3. Unit Economics'!$D$16</f>
        <v>283.02774061023729</v>
      </c>
      <c r="Z333" s="6">
        <f ca="1">Z332*'3. Unit Economics'!$D$16</f>
        <v>280.46029123208541</v>
      </c>
      <c r="AA333" s="6">
        <f ca="1">AA332*'3. Unit Economics'!$D$16</f>
        <v>277.91613213740601</v>
      </c>
      <c r="AB333" s="6">
        <f ca="1">AB332*'3. Unit Economics'!$D$16</f>
        <v>275.39505205141836</v>
      </c>
      <c r="AC333" s="6">
        <f ca="1">AC332*'3. Unit Economics'!$D$16</f>
        <v>272.89684161589349</v>
      </c>
      <c r="AD333" s="6">
        <f ca="1">AD332*'3. Unit Economics'!$D$16</f>
        <v>270.42129337176846</v>
      </c>
      <c r="AE333" s="6">
        <f ca="1">AE332*'3. Unit Economics'!$D$16</f>
        <v>267.96820174191839</v>
      </c>
      <c r="AF333" s="6">
        <f ca="1">AF332*'3. Unit Economics'!$D$16</f>
        <v>265.53736301408418</v>
      </c>
      <c r="AG333" s="6">
        <f ca="1">AG332*'3. Unit Economics'!$D$16</f>
        <v>263.12857532395651</v>
      </c>
      <c r="AH333" s="6">
        <f ca="1">AH332*'3. Unit Economics'!$D$16</f>
        <v>260.74163863841159</v>
      </c>
      <c r="AI333" s="6">
        <f ca="1">AI332*'3. Unit Economics'!$D$16</f>
        <v>258.37635473890015</v>
      </c>
      <c r="AJ333" s="6">
        <f ca="1">AJ332*'3. Unit Economics'!$D$16</f>
        <v>256.03252720498688</v>
      </c>
      <c r="AK333" s="6">
        <f ca="1">AK332*'3. Unit Economics'!$D$16</f>
        <v>253.70996139803887</v>
      </c>
      <c r="AL333" s="6">
        <f ca="1">AL332*'3. Unit Economics'!$D$16</f>
        <v>251.40846444506218</v>
      </c>
      <c r="AM333" s="6">
        <f ca="1">AM332*'3. Unit Economics'!$D$16</f>
        <v>249.12784522268535</v>
      </c>
      <c r="AN333" s="6">
        <f ca="1">AN332*'3. Unit Economics'!$D$16</f>
        <v>246.86791434128764</v>
      </c>
      <c r="AO333" s="6">
        <f ca="1">AO332*'3. Unit Economics'!$D$16</f>
        <v>244.62848412927167</v>
      </c>
      <c r="AP333" s="6">
        <f ca="1">AP332*'3. Unit Economics'!$D$16</f>
        <v>242.40936861747855</v>
      </c>
      <c r="AQ333" s="6">
        <f ca="1">AQ332*'3. Unit Economics'!$D$16</f>
        <v>240.21038352374458</v>
      </c>
      <c r="AR333" s="6">
        <f ca="1">AR332*'3. Unit Economics'!$D$16</f>
        <v>238.03134623759752</v>
      </c>
      <c r="AS333" s="6">
        <f ca="1">AS332*'3. Unit Economics'!$D$16</f>
        <v>235.87207580509255</v>
      </c>
      <c r="AT333" s="6">
        <f ca="1">AT332*'3. Unit Economics'!$D$16</f>
        <v>233.73239291378493</v>
      </c>
      <c r="AU333" s="6">
        <f ca="1">AU332*'3. Unit Economics'!$D$16</f>
        <v>231.61211987783946</v>
      </c>
      <c r="AV333" s="6">
        <f ca="1">AV332*'3. Unit Economics'!$D$16</f>
        <v>229.51108062327501</v>
      </c>
      <c r="AW333" s="6">
        <f ca="1">AW332*'3. Unit Economics'!$D$16</f>
        <v>227.42910067334256</v>
      </c>
      <c r="AX333" s="6">
        <f ca="1">AX332*'3. Unit Economics'!$D$16</f>
        <v>225.36600713403641</v>
      </c>
      <c r="AY333" s="6">
        <f ca="1">AY332*'3. Unit Economics'!$D$16</f>
        <v>223.32162867973616</v>
      </c>
    </row>
    <row r="334" spans="2:51" hidden="1" outlineLevel="1" x14ac:dyDescent="0.5"/>
    <row r="335" spans="2:51" ht="14.7" hidden="1" outlineLevel="1" thickBot="1" x14ac:dyDescent="0.55000000000000004">
      <c r="C335" t="s">
        <v>111</v>
      </c>
      <c r="D335">
        <f ca="1">IF(SUM($D333:D333)&gt;-'3. Unit Economics'!$D$30, 1, 0)</f>
        <v>0</v>
      </c>
      <c r="E335">
        <f ca="1">IF(SUM($D333:E333)&gt;-'3. Unit Economics'!$C$30, 1, 0)</f>
        <v>0</v>
      </c>
      <c r="F335">
        <f ca="1">IF(SUM($D333:F333)&gt;-'3. Unit Economics'!$C$30, 1, 0)</f>
        <v>0</v>
      </c>
      <c r="G335">
        <f ca="1">IF(SUM($D333:G333)&gt;-'3. Unit Economics'!$C$30, 1, 0)</f>
        <v>0</v>
      </c>
      <c r="H335">
        <f ca="1">IF(SUM($D333:H333)&gt;-'3. Unit Economics'!$C$30, 1, 0)</f>
        <v>0</v>
      </c>
      <c r="I335">
        <f ca="1">IF(SUM($D333:I333)&gt;-'3. Unit Economics'!$C$30, 1, 0)</f>
        <v>0</v>
      </c>
      <c r="J335">
        <f ca="1">IF(SUM($D333:J333)&gt;-'3. Unit Economics'!$C$30, 1, 0)</f>
        <v>0</v>
      </c>
      <c r="K335">
        <f ca="1">IF(SUM($D333:K333)&gt;-'3. Unit Economics'!$C$30, 1, 0)</f>
        <v>0</v>
      </c>
      <c r="L335">
        <f ca="1">IF(SUM($D333:L333)&gt;-'3. Unit Economics'!$C$30, 1, 0)</f>
        <v>0</v>
      </c>
      <c r="M335">
        <f ca="1">IF(SUM($D333:M333)&gt;-'3. Unit Economics'!$C$30, 1, 0)</f>
        <v>0</v>
      </c>
      <c r="N335">
        <f ca="1">IF(SUM($D333:N333)&gt;-'3. Unit Economics'!$C$30, 1, 0)</f>
        <v>0</v>
      </c>
      <c r="O335">
        <f ca="1">IF(SUM($D333:O333)&gt;-'3. Unit Economics'!$C$30, 1, 0)</f>
        <v>0</v>
      </c>
      <c r="P335">
        <f ca="1">IF(SUM($D333:P333)&gt;-'3. Unit Economics'!$C$30, 1, 0)</f>
        <v>0</v>
      </c>
      <c r="Q335">
        <f ca="1">IF(SUM($D333:Q333)&gt;-'3. Unit Economics'!$C$30, 1, 0)</f>
        <v>0</v>
      </c>
      <c r="R335">
        <f ca="1">IF(SUM($D333:R333)&gt;-'3. Unit Economics'!$C$30, 1, 0)</f>
        <v>0</v>
      </c>
      <c r="S335">
        <f ca="1">IF(SUM($D333:S333)&gt;-'3. Unit Economics'!$C$30, 1, 0)</f>
        <v>1</v>
      </c>
      <c r="T335">
        <f ca="1">IF(SUM($D333:T333)&gt;-'3. Unit Economics'!$C$30, 1, 0)</f>
        <v>1</v>
      </c>
      <c r="U335">
        <f ca="1">IF(SUM($D333:U333)&gt;-'3. Unit Economics'!$C$30, 1, 0)</f>
        <v>1</v>
      </c>
      <c r="V335">
        <f ca="1">IF(SUM($D333:V333)&gt;-'3. Unit Economics'!$C$30, 1, 0)</f>
        <v>1</v>
      </c>
      <c r="W335">
        <f ca="1">IF(SUM($D333:W333)&gt;-'3. Unit Economics'!$C$30, 1, 0)</f>
        <v>1</v>
      </c>
      <c r="X335">
        <f ca="1">IF(SUM($D333:X333)&gt;-'3. Unit Economics'!$C$30, 1, 0)</f>
        <v>1</v>
      </c>
      <c r="Y335">
        <f ca="1">IF(SUM($D333:Y333)&gt;-'3. Unit Economics'!$C$30, 1, 0)</f>
        <v>1</v>
      </c>
      <c r="Z335">
        <f ca="1">IF(SUM($D333:Z333)&gt;-'3. Unit Economics'!$C$30, 1, 0)</f>
        <v>1</v>
      </c>
      <c r="AA335">
        <f ca="1">IF(SUM($D333:AA333)&gt;-'3. Unit Economics'!$C$30, 1, 0)</f>
        <v>1</v>
      </c>
    </row>
    <row r="336" spans="2:51" ht="14.7" hidden="1" outlineLevel="1" thickBot="1" x14ac:dyDescent="0.55000000000000004">
      <c r="B336" s="119" t="s">
        <v>203</v>
      </c>
      <c r="C336" s="118" t="s">
        <v>120</v>
      </c>
      <c r="D336" s="116">
        <f ca="1">INDEX('4. Cohorts'!$D$317:$AA$317, MATCH(1, '4. Cohorts'!$D$335:$AA$335, 0))</f>
        <v>16</v>
      </c>
    </row>
    <row r="337" spans="2:51" collapsed="1" x14ac:dyDescent="0.5"/>
    <row r="338" spans="2:51" s="51" customFormat="1" x14ac:dyDescent="0.5">
      <c r="B338" s="51" t="s">
        <v>151</v>
      </c>
    </row>
    <row r="339" spans="2:51" s="74" customFormat="1" x14ac:dyDescent="0.5">
      <c r="B339" s="108" t="s">
        <v>279</v>
      </c>
    </row>
    <row r="340" spans="2:51" s="74" customFormat="1" x14ac:dyDescent="0.5">
      <c r="B340" s="108" t="s">
        <v>280</v>
      </c>
    </row>
    <row r="341" spans="2:51" s="74" customFormat="1" hidden="1" outlineLevel="1" x14ac:dyDescent="0.5">
      <c r="B341" s="108" t="s">
        <v>274</v>
      </c>
    </row>
    <row r="342" spans="2:51" s="74" customFormat="1" hidden="1" outlineLevel="1" x14ac:dyDescent="0.5"/>
    <row r="343" spans="2:51" s="74" customFormat="1" hidden="1" outlineLevel="1" x14ac:dyDescent="0.5">
      <c r="B343" s="124" t="s">
        <v>207</v>
      </c>
      <c r="C343" s="125" t="s">
        <v>211</v>
      </c>
      <c r="D343" s="126">
        <f ca="1">AVERAGE(BA190:BA192)</f>
        <v>429.9817980373536</v>
      </c>
    </row>
    <row r="344" spans="2:51" hidden="1" outlineLevel="1" x14ac:dyDescent="0.5">
      <c r="B344" s="124" t="s">
        <v>208</v>
      </c>
      <c r="C344" t="s">
        <v>108</v>
      </c>
      <c r="D344" s="6">
        <f t="shared" ref="D344:I344" ca="1" si="136">D318*$D$343</f>
        <v>429.9817980373536</v>
      </c>
      <c r="E344" s="6">
        <f t="shared" ca="1" si="136"/>
        <v>423.44607470718591</v>
      </c>
      <c r="F344" s="6">
        <f t="shared" ca="1" si="136"/>
        <v>429.95982987639934</v>
      </c>
      <c r="G344" s="6">
        <f t="shared" ca="1" si="136"/>
        <v>438.99618062972883</v>
      </c>
      <c r="H344" s="6">
        <f t="shared" ca="1" si="136"/>
        <v>408.04346579866126</v>
      </c>
      <c r="I344" s="6">
        <f t="shared" ca="1" si="136"/>
        <v>410.76661903357024</v>
      </c>
      <c r="J344" s="6">
        <f ca="1">J319*$D$343</f>
        <v>410.0983731821363</v>
      </c>
      <c r="K344" s="6">
        <f t="shared" ref="K344:AY344" ca="1" si="137">K319*$D$343</f>
        <v>406.37821906954866</v>
      </c>
      <c r="L344" s="6">
        <f t="shared" ca="1" si="137"/>
        <v>402.69181185167315</v>
      </c>
      <c r="M344" s="6">
        <f t="shared" ca="1" si="137"/>
        <v>399.03884539793876</v>
      </c>
      <c r="N344" s="6">
        <f t="shared" ca="1" si="137"/>
        <v>395.41901635479826</v>
      </c>
      <c r="O344" s="6">
        <f t="shared" ca="1" si="137"/>
        <v>391.83202412053663</v>
      </c>
      <c r="P344" s="6">
        <f t="shared" ca="1" si="137"/>
        <v>388.2775708203082</v>
      </c>
      <c r="Q344" s="6">
        <f t="shared" ca="1" si="137"/>
        <v>384.75536128140027</v>
      </c>
      <c r="R344" s="6">
        <f t="shared" ca="1" si="137"/>
        <v>381.26510300872133</v>
      </c>
      <c r="S344" s="6">
        <f t="shared" ca="1" si="137"/>
        <v>377.80650616051071</v>
      </c>
      <c r="T344" s="6">
        <f t="shared" ca="1" si="137"/>
        <v>374.37928352426974</v>
      </c>
      <c r="U344" s="6">
        <f t="shared" ca="1" si="137"/>
        <v>370.98315049291074</v>
      </c>
      <c r="V344" s="6">
        <f t="shared" ca="1" si="137"/>
        <v>367.61782504112222</v>
      </c>
      <c r="W344" s="6">
        <f t="shared" ca="1" si="137"/>
        <v>364.28302770194847</v>
      </c>
      <c r="X344" s="6">
        <f t="shared" ca="1" si="137"/>
        <v>360.97848154358223</v>
      </c>
      <c r="Y344" s="6">
        <f t="shared" ca="1" si="137"/>
        <v>357.70391214636692</v>
      </c>
      <c r="Z344" s="6">
        <f t="shared" ca="1" si="137"/>
        <v>354.4590475800083</v>
      </c>
      <c r="AA344" s="6">
        <f t="shared" ca="1" si="137"/>
        <v>351.24361838099264</v>
      </c>
      <c r="AB344" s="6">
        <f t="shared" ca="1" si="137"/>
        <v>348.05735753020923</v>
      </c>
      <c r="AC344" s="6">
        <f t="shared" ca="1" si="137"/>
        <v>344.90000043077657</v>
      </c>
      <c r="AD344" s="6">
        <f t="shared" ca="1" si="137"/>
        <v>341.77128488606945</v>
      </c>
      <c r="AE344" s="6">
        <f t="shared" ca="1" si="137"/>
        <v>338.67095107794535</v>
      </c>
      <c r="AF344" s="6">
        <f t="shared" ca="1" si="137"/>
        <v>335.59874154516808</v>
      </c>
      <c r="AG344" s="6">
        <f t="shared" ca="1" si="137"/>
        <v>332.55440116202789</v>
      </c>
      <c r="AH344" s="6">
        <f t="shared" ca="1" si="137"/>
        <v>329.53767711715437</v>
      </c>
      <c r="AI344" s="6">
        <f t="shared" ca="1" si="137"/>
        <v>326.54831889252307</v>
      </c>
      <c r="AJ344" s="6">
        <f t="shared" ca="1" si="137"/>
        <v>323.58607824265079</v>
      </c>
      <c r="AK344" s="6">
        <f t="shared" ca="1" si="137"/>
        <v>320.65070917398134</v>
      </c>
      <c r="AL344" s="6">
        <f t="shared" ca="1" si="137"/>
        <v>317.7419679244569</v>
      </c>
      <c r="AM344" s="6">
        <f t="shared" ca="1" si="137"/>
        <v>314.85961294327564</v>
      </c>
      <c r="AN344" s="6">
        <f t="shared" ca="1" si="137"/>
        <v>312.0034048708323</v>
      </c>
      <c r="AO344" s="6">
        <f t="shared" ca="1" si="137"/>
        <v>309.17310651884134</v>
      </c>
      <c r="AP344" s="6">
        <f t="shared" ca="1" si="137"/>
        <v>306.36848285063979</v>
      </c>
      <c r="AQ344" s="6">
        <f t="shared" ca="1" si="137"/>
        <v>303.58930096166938</v>
      </c>
      <c r="AR344" s="6">
        <f t="shared" ca="1" si="137"/>
        <v>300.83533006013499</v>
      </c>
      <c r="AS344" s="6">
        <f t="shared" ca="1" si="137"/>
        <v>298.10634144783972</v>
      </c>
      <c r="AT344" s="6">
        <f t="shared" ca="1" si="137"/>
        <v>295.40210850119229</v>
      </c>
      <c r="AU344" s="6">
        <f t="shared" ca="1" si="137"/>
        <v>292.72240665238803</v>
      </c>
      <c r="AV344" s="6">
        <f t="shared" ca="1" si="137"/>
        <v>290.06701337075998</v>
      </c>
      <c r="AW344" s="6">
        <f t="shared" ca="1" si="137"/>
        <v>287.43570814429916</v>
      </c>
      <c r="AX344" s="6">
        <f t="shared" ca="1" si="137"/>
        <v>284.82827246134252</v>
      </c>
      <c r="AY344" s="6">
        <f t="shared" ca="1" si="137"/>
        <v>282.24448979242737</v>
      </c>
    </row>
    <row r="345" spans="2:51" hidden="1" outlineLevel="1" x14ac:dyDescent="0.5">
      <c r="B345" s="124" t="s">
        <v>209</v>
      </c>
      <c r="C345" t="s">
        <v>110</v>
      </c>
      <c r="D345" s="6">
        <f ca="1">D344*'3. Unit Economics'!$E$16</f>
        <v>344.29160279583965</v>
      </c>
      <c r="E345" s="6">
        <f ca="1">E344*'3. Unit Economics'!$E$16</f>
        <v>339.05837043334293</v>
      </c>
      <c r="F345" s="6">
        <f ca="1">F344*'3. Unit Economics'!$E$16</f>
        <v>344.27401262486046</v>
      </c>
      <c r="G345" s="6">
        <f ca="1">G344*'3. Unit Economics'!$E$16</f>
        <v>351.50952747337254</v>
      </c>
      <c r="H345" s="6">
        <f ca="1">H344*'3. Unit Economics'!$E$16</f>
        <v>326.72531602834522</v>
      </c>
      <c r="I345" s="6">
        <f ca="1">I344*'3. Unit Economics'!$E$16</f>
        <v>328.90577761110279</v>
      </c>
      <c r="J345" s="6">
        <f ca="1">J344*'3. Unit Economics'!$E$16</f>
        <v>328.37070511198306</v>
      </c>
      <c r="K345" s="6">
        <f ca="1">K344*'3. Unit Economics'!$E$16</f>
        <v>325.3919329222843</v>
      </c>
      <c r="L345" s="6">
        <f ca="1">L344*'3. Unit Economics'!$E$16</f>
        <v>322.44018227750411</v>
      </c>
      <c r="M345" s="6">
        <f ca="1">M344*'3. Unit Economics'!$E$16</f>
        <v>319.51520805520829</v>
      </c>
      <c r="N345" s="6">
        <f ca="1">N344*'3. Unit Economics'!$E$16</f>
        <v>316.61676735655925</v>
      </c>
      <c r="O345" s="6">
        <f ca="1">O344*'3. Unit Economics'!$E$16</f>
        <v>313.7446194861443</v>
      </c>
      <c r="P345" s="6">
        <f ca="1">P344*'3. Unit Economics'!$E$16</f>
        <v>310.8985259319881</v>
      </c>
      <c r="Q345" s="6">
        <f ca="1">Q344*'3. Unit Economics'!$E$16</f>
        <v>308.07825034574557</v>
      </c>
      <c r="R345" s="6">
        <f ca="1">R344*'3. Unit Economics'!$E$16</f>
        <v>305.28355852307527</v>
      </c>
      <c r="S345" s="6">
        <f ca="1">S344*'3. Unit Economics'!$E$16</f>
        <v>302.51421838418963</v>
      </c>
      <c r="T345" s="6">
        <f ca="1">T344*'3. Unit Economics'!$E$16</f>
        <v>299.76999995458277</v>
      </c>
      <c r="U345" s="6">
        <f ca="1">U344*'3. Unit Economics'!$E$16</f>
        <v>297.05067534593292</v>
      </c>
      <c r="V345" s="6">
        <f ca="1">V344*'3. Unit Economics'!$E$16</f>
        <v>294.35601873717746</v>
      </c>
      <c r="W345" s="6">
        <f ca="1">W344*'3. Unit Economics'!$E$16</f>
        <v>291.68580635576018</v>
      </c>
      <c r="X345" s="6">
        <f ca="1">X344*'3. Unit Economics'!$E$16</f>
        <v>289.0398164590485</v>
      </c>
      <c r="Y345" s="6">
        <f ca="1">Y344*'3. Unit Economics'!$E$16</f>
        <v>286.41782931591939</v>
      </c>
      <c r="Z345" s="6">
        <f ca="1">Z344*'3. Unit Economics'!$E$16</f>
        <v>283.81962718851219</v>
      </c>
      <c r="AA345" s="6">
        <f ca="1">AA344*'3. Unit Economics'!$E$16</f>
        <v>281.24499431414694</v>
      </c>
      <c r="AB345" s="6">
        <f ca="1">AB344*'3. Unit Economics'!$E$16</f>
        <v>278.69371688740677</v>
      </c>
      <c r="AC345" s="6">
        <f ca="1">AC344*'3. Unit Economics'!$E$16</f>
        <v>276.16558304238282</v>
      </c>
      <c r="AD345" s="6">
        <f ca="1">AD344*'3. Unit Economics'!$E$16</f>
        <v>273.66038283508033</v>
      </c>
      <c r="AE345" s="6">
        <f ca="1">AE344*'3. Unit Economics'!$E$16</f>
        <v>271.17790822598431</v>
      </c>
      <c r="AF345" s="6">
        <f ca="1">AF344*'3. Unit Economics'!$E$16</f>
        <v>268.71795306278307</v>
      </c>
      <c r="AG345" s="6">
        <f ca="1">AG344*'3. Unit Economics'!$E$16</f>
        <v>266.28031306324897</v>
      </c>
      <c r="AH345" s="6">
        <f ca="1">AH344*'3. Unit Economics'!$E$16</f>
        <v>263.86478579827389</v>
      </c>
      <c r="AI345" s="6">
        <f ca="1">AI344*'3. Unit Economics'!$E$16</f>
        <v>261.47117067505923</v>
      </c>
      <c r="AJ345" s="6">
        <f ca="1">AJ344*'3. Unit Economics'!$E$16</f>
        <v>259.09926892045769</v>
      </c>
      <c r="AK345" s="6">
        <f ca="1">AK344*'3. Unit Economics'!$E$16</f>
        <v>256.74888356446701</v>
      </c>
      <c r="AL345" s="6">
        <f ca="1">AL344*'3. Unit Economics'!$E$16</f>
        <v>254.41981942387255</v>
      </c>
      <c r="AM345" s="6">
        <f ca="1">AM344*'3. Unit Economics'!$E$16</f>
        <v>252.11188308603886</v>
      </c>
      <c r="AN345" s="6">
        <f ca="1">AN344*'3. Unit Economics'!$E$16</f>
        <v>249.82488289284811</v>
      </c>
      <c r="AO345" s="6">
        <f ca="1">AO344*'3. Unit Economics'!$E$16</f>
        <v>247.55862892478424</v>
      </c>
      <c r="AP345" s="6">
        <f ca="1">AP344*'3. Unit Economics'!$E$16</f>
        <v>245.3129329851613</v>
      </c>
      <c r="AQ345" s="6">
        <f ca="1">AQ344*'3. Unit Economics'!$E$16</f>
        <v>243.08760858449523</v>
      </c>
      <c r="AR345" s="6">
        <f ca="1">AR344*'3. Unit Economics'!$E$16</f>
        <v>240.88247092501689</v>
      </c>
      <c r="AS345" s="6">
        <f ca="1">AS344*'3. Unit Economics'!$E$16</f>
        <v>238.69733688532642</v>
      </c>
      <c r="AT345" s="6">
        <f ca="1">AT344*'3. Unit Economics'!$E$16</f>
        <v>236.53202500518569</v>
      </c>
      <c r="AU345" s="6">
        <f ca="1">AU344*'3. Unit Economics'!$E$16</f>
        <v>234.38635547044959</v>
      </c>
      <c r="AV345" s="6">
        <f ca="1">AV344*'3. Unit Economics'!$E$16</f>
        <v>232.26015009813381</v>
      </c>
      <c r="AW345" s="6">
        <f ca="1">AW344*'3. Unit Economics'!$E$16</f>
        <v>230.15323232161768</v>
      </c>
      <c r="AX345" s="6">
        <f ca="1">AX344*'3. Unit Economics'!$E$16</f>
        <v>228.06542717598168</v>
      </c>
      <c r="AY345" s="6">
        <f ca="1">AY344*'3. Unit Economics'!$E$16</f>
        <v>225.99656128347794</v>
      </c>
    </row>
    <row r="346" spans="2:51" hidden="1" outlineLevel="1" x14ac:dyDescent="0.5"/>
    <row r="347" spans="2:51" ht="14.7" hidden="1" outlineLevel="1" thickBot="1" x14ac:dyDescent="0.55000000000000004">
      <c r="C347" t="s">
        <v>111</v>
      </c>
      <c r="D347">
        <f ca="1">IF(SUM($D345:D345)&gt;-'3. Unit Economics'!$E$30, 1, 0)</f>
        <v>0</v>
      </c>
      <c r="E347">
        <f ca="1">IF(SUM($D345:E345)&gt;-'3. Unit Economics'!$E$30, 1, 0)</f>
        <v>0</v>
      </c>
      <c r="F347">
        <f ca="1">IF(SUM($D345:F345)&gt;-'3. Unit Economics'!$E$30, 1, 0)</f>
        <v>0</v>
      </c>
      <c r="G347">
        <f ca="1">IF(SUM($D345:G345)&gt;-'3. Unit Economics'!$E$30, 1, 0)</f>
        <v>0</v>
      </c>
      <c r="H347">
        <f ca="1">IF(SUM($D345:H345)&gt;-'3. Unit Economics'!$E$30, 1, 0)</f>
        <v>0</v>
      </c>
      <c r="I347">
        <f ca="1">IF(SUM($D345:I345)&gt;-'3. Unit Economics'!$E$30, 1, 0)</f>
        <v>0</v>
      </c>
      <c r="J347">
        <f ca="1">IF(SUM($D345:J345)&gt;-'3. Unit Economics'!$E$30, 1, 0)</f>
        <v>0</v>
      </c>
      <c r="K347">
        <f ca="1">IF(SUM($D345:K345)&gt;-'3. Unit Economics'!$E$30, 1, 0)</f>
        <v>0</v>
      </c>
      <c r="L347">
        <f ca="1">IF(SUM($D345:L345)&gt;-'3. Unit Economics'!$E$30, 1, 0)</f>
        <v>0</v>
      </c>
      <c r="M347">
        <f ca="1">IF(SUM($D345:M345)&gt;-'3. Unit Economics'!$E$30, 1, 0)</f>
        <v>0</v>
      </c>
      <c r="N347">
        <f ca="1">IF(SUM($D345:N345)&gt;-'3. Unit Economics'!$E$30, 1, 0)</f>
        <v>0</v>
      </c>
      <c r="O347">
        <f ca="1">IF(SUM($D345:O345)&gt;-'3. Unit Economics'!$E$30, 1, 0)</f>
        <v>0</v>
      </c>
      <c r="P347">
        <f ca="1">IF(SUM($D345:P345)&gt;-'3. Unit Economics'!$E$30, 1, 0)</f>
        <v>0</v>
      </c>
      <c r="Q347">
        <f ca="1">IF(SUM($D345:Q345)&gt;-'3. Unit Economics'!$E$30, 1, 0)</f>
        <v>0</v>
      </c>
      <c r="R347">
        <f ca="1">IF(SUM($D345:R345)&gt;-'3. Unit Economics'!$E$30, 1, 0)</f>
        <v>1</v>
      </c>
      <c r="S347">
        <f ca="1">IF(SUM($D345:S345)&gt;-'3. Unit Economics'!$E$30, 1, 0)</f>
        <v>1</v>
      </c>
      <c r="T347">
        <f ca="1">IF(SUM($D345:T345)&gt;-'3. Unit Economics'!$E$30, 1, 0)</f>
        <v>1</v>
      </c>
      <c r="U347">
        <f ca="1">IF(SUM($D345:U345)&gt;-'3. Unit Economics'!$E$30, 1, 0)</f>
        <v>1</v>
      </c>
      <c r="V347">
        <f ca="1">IF(SUM($D345:V345)&gt;-'3. Unit Economics'!$E$30, 1, 0)</f>
        <v>1</v>
      </c>
      <c r="W347">
        <f ca="1">IF(SUM($D345:W345)&gt;-'3. Unit Economics'!$E$30, 1, 0)</f>
        <v>1</v>
      </c>
      <c r="X347">
        <f ca="1">IF(SUM($D345:X345)&gt;-'3. Unit Economics'!$E$30, 1, 0)</f>
        <v>1</v>
      </c>
      <c r="Y347">
        <f ca="1">IF(SUM($D345:Y345)&gt;-'3. Unit Economics'!$E$30, 1, 0)</f>
        <v>1</v>
      </c>
      <c r="Z347">
        <f ca="1">IF(SUM($D345:Z345)&gt;-'3. Unit Economics'!$E$30, 1, 0)</f>
        <v>1</v>
      </c>
      <c r="AA347">
        <f ca="1">IF(SUM($D345:AA345)&gt;-'3. Unit Economics'!$E$30, 1, 0)</f>
        <v>1</v>
      </c>
    </row>
    <row r="348" spans="2:51" ht="14.7" hidden="1" outlineLevel="1" thickBot="1" x14ac:dyDescent="0.55000000000000004">
      <c r="B348" s="119" t="s">
        <v>203</v>
      </c>
      <c r="C348" s="118" t="s">
        <v>120</v>
      </c>
      <c r="D348" s="116">
        <f ca="1">INDEX('4. Cohorts'!$D$317:$AA$317, MATCH(1, '4. Cohorts'!$D$347:$AA$347, 0))</f>
        <v>15</v>
      </c>
    </row>
    <row r="349" spans="2:51" hidden="1" outlineLevel="1" x14ac:dyDescent="0.5"/>
    <row r="350" spans="2:51" collapsed="1" x14ac:dyDescent="0.5"/>
  </sheetData>
  <mergeCells count="2">
    <mergeCell ref="B13:B14"/>
    <mergeCell ref="B16:B17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3DEC-DF7E-4E61-85B0-3F27DA1E65AF}">
  <sheetPr>
    <tabColor theme="7"/>
  </sheetPr>
  <dimension ref="B2:S59"/>
  <sheetViews>
    <sheetView showGridLines="0" workbookViewId="0"/>
  </sheetViews>
  <sheetFormatPr defaultColWidth="8.9375" defaultRowHeight="14.35" x14ac:dyDescent="0.5"/>
  <cols>
    <col min="1" max="1" width="8.9375" style="33"/>
    <col min="2" max="2" width="14.5859375" style="33" bestFit="1" customWidth="1"/>
    <col min="3" max="16384" width="8.9375" style="33"/>
  </cols>
  <sheetData>
    <row r="2" spans="2:8" s="69" customFormat="1" x14ac:dyDescent="0.5">
      <c r="B2" s="44" t="s">
        <v>155</v>
      </c>
      <c r="C2" s="44"/>
      <c r="D2" s="44"/>
      <c r="E2" s="44"/>
      <c r="F2" s="44"/>
      <c r="G2" s="44"/>
      <c r="H2" s="44"/>
    </row>
    <row r="3" spans="2:8" x14ac:dyDescent="0.5">
      <c r="B3" s="106" t="s">
        <v>189</v>
      </c>
    </row>
    <row r="4" spans="2:8" x14ac:dyDescent="0.5">
      <c r="B4" s="106" t="s">
        <v>190</v>
      </c>
    </row>
    <row r="6" spans="2:8" s="45" customFormat="1" x14ac:dyDescent="0.5">
      <c r="B6" s="47" t="s">
        <v>155</v>
      </c>
    </row>
    <row r="8" spans="2:8" x14ac:dyDescent="0.5">
      <c r="B8" s="50" t="s">
        <v>1</v>
      </c>
      <c r="C8" s="50"/>
      <c r="D8" s="50"/>
      <c r="E8" s="50"/>
      <c r="F8" s="50"/>
      <c r="G8" s="50"/>
      <c r="H8" s="50"/>
    </row>
    <row r="10" spans="2:8" ht="14.7" thickBot="1" x14ac:dyDescent="0.55000000000000004">
      <c r="B10" s="1" t="s">
        <v>36</v>
      </c>
    </row>
    <row r="11" spans="2:8" x14ac:dyDescent="0.5">
      <c r="B11" s="54" t="s">
        <v>31</v>
      </c>
      <c r="C11" s="55">
        <f t="shared" ref="C11:H11" si="0">C42</f>
        <v>1000000</v>
      </c>
      <c r="D11" s="55">
        <f t="shared" si="0"/>
        <v>2500000</v>
      </c>
      <c r="E11" s="55">
        <f t="shared" si="0"/>
        <v>5000000</v>
      </c>
      <c r="F11" s="55">
        <f t="shared" si="0"/>
        <v>10000000</v>
      </c>
      <c r="G11" s="55">
        <f t="shared" si="0"/>
        <v>20000000</v>
      </c>
      <c r="H11" s="56">
        <f t="shared" si="0"/>
        <v>60000000</v>
      </c>
    </row>
    <row r="12" spans="2:8" ht="14.7" thickBot="1" x14ac:dyDescent="0.55000000000000004">
      <c r="B12" s="57" t="s">
        <v>37</v>
      </c>
      <c r="C12" s="58">
        <f t="shared" ref="C12:H12" si="1">C47</f>
        <v>0.72499999999999998</v>
      </c>
      <c r="D12" s="58">
        <f t="shared" si="1"/>
        <v>0.45</v>
      </c>
      <c r="E12" s="58">
        <f t="shared" si="1"/>
        <v>0.33750000000000002</v>
      </c>
      <c r="F12" s="58">
        <f t="shared" si="1"/>
        <v>0.33</v>
      </c>
      <c r="G12" s="58">
        <f t="shared" si="1"/>
        <v>0.29750000000000004</v>
      </c>
      <c r="H12" s="59">
        <f t="shared" si="1"/>
        <v>0.24250000000000002</v>
      </c>
    </row>
    <row r="14" spans="2:8" x14ac:dyDescent="0.5">
      <c r="B14" s="16" t="s">
        <v>38</v>
      </c>
      <c r="C14" s="17">
        <f t="shared" ref="C14:H14" si="2">LN(C11)</f>
        <v>13.815510557964274</v>
      </c>
      <c r="D14" s="17">
        <f t="shared" si="2"/>
        <v>14.73180128983843</v>
      </c>
      <c r="E14" s="17">
        <f t="shared" si="2"/>
        <v>15.424948470398375</v>
      </c>
      <c r="F14" s="17">
        <f t="shared" si="2"/>
        <v>16.11809565095832</v>
      </c>
      <c r="G14" s="17">
        <f t="shared" si="2"/>
        <v>16.811242831518264</v>
      </c>
      <c r="H14" s="17">
        <f t="shared" si="2"/>
        <v>17.909855120186375</v>
      </c>
    </row>
    <row r="15" spans="2:8" x14ac:dyDescent="0.5">
      <c r="B15" s="16" t="s">
        <v>39</v>
      </c>
      <c r="C15" s="17">
        <f t="shared" ref="C15:H15" si="3">LN(C12)</f>
        <v>-0.32158362412746233</v>
      </c>
      <c r="D15" s="17">
        <f t="shared" si="3"/>
        <v>-0.79850769621777162</v>
      </c>
      <c r="E15" s="17">
        <f t="shared" si="3"/>
        <v>-1.0861897686695525</v>
      </c>
      <c r="F15" s="17">
        <f t="shared" si="3"/>
        <v>-1.1086626245216111</v>
      </c>
      <c r="G15" s="17">
        <f t="shared" si="3"/>
        <v>-1.2123410539964525</v>
      </c>
      <c r="H15" s="17">
        <f t="shared" si="3"/>
        <v>-1.4167535686045991</v>
      </c>
    </row>
    <row r="17" spans="2:8" x14ac:dyDescent="0.5">
      <c r="B17" s="1" t="s">
        <v>153</v>
      </c>
      <c r="C17" s="60"/>
    </row>
    <row r="18" spans="2:8" x14ac:dyDescent="0.5">
      <c r="B18" s="61" t="s">
        <v>4</v>
      </c>
      <c r="C18" s="62"/>
      <c r="D18" s="62"/>
      <c r="E18" s="18">
        <f>INDEX(LINEST($C$15:$H$15,$C$14:$H$14,TRUE,FALSE),1)</f>
        <v>-0.24621263819734565</v>
      </c>
    </row>
    <row r="19" spans="2:8" x14ac:dyDescent="0.5">
      <c r="B19" s="63" t="s">
        <v>5</v>
      </c>
      <c r="C19" s="64"/>
      <c r="D19" s="64"/>
      <c r="E19" s="19">
        <f>EXP(INDEX(LINEST($C$15:$H$15,$C$14:$H$14,TRUE,FALSE),2))</f>
        <v>18.173357431441392</v>
      </c>
    </row>
    <row r="22" spans="2:8" x14ac:dyDescent="0.5">
      <c r="B22" s="50" t="s">
        <v>2</v>
      </c>
      <c r="C22" s="50"/>
      <c r="D22" s="50"/>
      <c r="E22" s="50"/>
      <c r="F22" s="50"/>
      <c r="G22" s="50"/>
      <c r="H22" s="50"/>
    </row>
    <row r="24" spans="2:8" ht="14.7" thickBot="1" x14ac:dyDescent="0.55000000000000004">
      <c r="B24" s="1" t="s">
        <v>36</v>
      </c>
    </row>
    <row r="25" spans="2:8" x14ac:dyDescent="0.5">
      <c r="B25" s="54" t="s">
        <v>31</v>
      </c>
      <c r="C25" s="55">
        <f t="shared" ref="C25:H25" si="4">C55</f>
        <v>1000000</v>
      </c>
      <c r="D25" s="55">
        <f t="shared" si="4"/>
        <v>2500000</v>
      </c>
      <c r="E25" s="55">
        <f t="shared" si="4"/>
        <v>5000000</v>
      </c>
      <c r="F25" s="55">
        <f t="shared" si="4"/>
        <v>10000000</v>
      </c>
      <c r="G25" s="55">
        <f t="shared" si="4"/>
        <v>20000000</v>
      </c>
      <c r="H25" s="56">
        <f t="shared" si="4"/>
        <v>60000000</v>
      </c>
    </row>
    <row r="26" spans="2:8" ht="14.7" thickBot="1" x14ac:dyDescent="0.55000000000000004">
      <c r="B26" s="57" t="s">
        <v>41</v>
      </c>
      <c r="C26" s="58">
        <f>C59</f>
        <v>0.45</v>
      </c>
      <c r="D26" s="65">
        <v>0.3</v>
      </c>
      <c r="E26" s="58">
        <f>E59</f>
        <v>0.22666666666666668</v>
      </c>
      <c r="F26" s="65">
        <v>0.2</v>
      </c>
      <c r="G26" s="58">
        <f>G59</f>
        <v>0.19999999999999998</v>
      </c>
      <c r="H26" s="59">
        <f>H59</f>
        <v>0.17</v>
      </c>
    </row>
    <row r="28" spans="2:8" x14ac:dyDescent="0.5">
      <c r="B28" s="16" t="s">
        <v>38</v>
      </c>
      <c r="C28" s="17">
        <f t="shared" ref="C28:H28" si="5">LN(C25)</f>
        <v>13.815510557964274</v>
      </c>
      <c r="D28" s="17">
        <f t="shared" si="5"/>
        <v>14.73180128983843</v>
      </c>
      <c r="E28" s="17">
        <f t="shared" si="5"/>
        <v>15.424948470398375</v>
      </c>
      <c r="F28" s="17">
        <f t="shared" si="5"/>
        <v>16.11809565095832</v>
      </c>
      <c r="G28" s="17">
        <f t="shared" si="5"/>
        <v>16.811242831518264</v>
      </c>
      <c r="H28" s="17">
        <f t="shared" si="5"/>
        <v>17.909855120186375</v>
      </c>
    </row>
    <row r="29" spans="2:8" x14ac:dyDescent="0.5">
      <c r="B29" s="16" t="s">
        <v>39</v>
      </c>
      <c r="C29" s="17">
        <f t="shared" ref="C29:H29" si="6">LN(C26)</f>
        <v>-0.79850769621777162</v>
      </c>
      <c r="D29" s="17">
        <f t="shared" si="6"/>
        <v>-1.2039728043259361</v>
      </c>
      <c r="E29" s="17">
        <f t="shared" si="6"/>
        <v>-1.4842747694800942</v>
      </c>
      <c r="F29" s="17">
        <f t="shared" si="6"/>
        <v>-1.6094379124341003</v>
      </c>
      <c r="G29" s="17">
        <f t="shared" si="6"/>
        <v>-1.6094379124341005</v>
      </c>
      <c r="H29" s="17">
        <f t="shared" si="6"/>
        <v>-1.7719568419318752</v>
      </c>
    </row>
    <row r="31" spans="2:8" x14ac:dyDescent="0.5">
      <c r="B31" s="1" t="s">
        <v>154</v>
      </c>
      <c r="C31" s="60"/>
    </row>
    <row r="32" spans="2:8" x14ac:dyDescent="0.5">
      <c r="B32" s="61" t="s">
        <v>4</v>
      </c>
      <c r="C32" s="62"/>
      <c r="D32" s="62"/>
      <c r="E32" s="18">
        <f>INDEX(LINEST($C$29:$H$29,$C$28:$H$28,TRUE,FALSE),1)</f>
        <v>-0.22551600545181702</v>
      </c>
    </row>
    <row r="33" spans="2:19" x14ac:dyDescent="0.5">
      <c r="B33" s="63" t="s">
        <v>5</v>
      </c>
      <c r="C33" s="64"/>
      <c r="D33" s="64"/>
      <c r="E33" s="19">
        <f>EXP(INDEX(LINEST($C$29:$H$29,$C$28:$H$28,TRUE,FALSE),2))</f>
        <v>8.590458154873108</v>
      </c>
    </row>
    <row r="35" spans="2:19" x14ac:dyDescent="0.5">
      <c r="B35" s="20" t="s">
        <v>40</v>
      </c>
      <c r="C35" s="20"/>
    </row>
    <row r="37" spans="2:19" s="111" customFormat="1" x14ac:dyDescent="0.5">
      <c r="B37" s="46" t="s">
        <v>42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9" spans="2:19" x14ac:dyDescent="0.5">
      <c r="B39" s="50" t="s">
        <v>1</v>
      </c>
      <c r="C39" s="50"/>
      <c r="D39" s="50"/>
      <c r="E39" s="50"/>
      <c r="F39" s="50"/>
      <c r="G39" s="50"/>
      <c r="H39" s="50"/>
    </row>
    <row r="41" spans="2:19" x14ac:dyDescent="0.5">
      <c r="B41" s="3" t="s">
        <v>43</v>
      </c>
    </row>
    <row r="42" spans="2:19" x14ac:dyDescent="0.5">
      <c r="B42" s="21" t="s">
        <v>44</v>
      </c>
      <c r="C42" s="66">
        <v>1000000</v>
      </c>
      <c r="D42" s="66">
        <v>2500000</v>
      </c>
      <c r="E42" s="66">
        <v>5000000</v>
      </c>
      <c r="F42" s="66">
        <v>10000000</v>
      </c>
      <c r="G42" s="66">
        <v>20000000</v>
      </c>
      <c r="H42" s="66">
        <v>60000000</v>
      </c>
      <c r="M42" s="3" t="s">
        <v>192</v>
      </c>
    </row>
    <row r="43" spans="2:19" x14ac:dyDescent="0.5">
      <c r="B43" s="67" t="s">
        <v>137</v>
      </c>
      <c r="C43" s="68">
        <v>0.7</v>
      </c>
      <c r="D43" s="68">
        <v>0.5</v>
      </c>
      <c r="E43" s="68">
        <v>0.4</v>
      </c>
      <c r="F43" s="68">
        <v>0.49</v>
      </c>
      <c r="G43" s="68">
        <v>0.32</v>
      </c>
      <c r="H43" s="68">
        <v>0.22</v>
      </c>
    </row>
    <row r="44" spans="2:19" x14ac:dyDescent="0.5">
      <c r="B44" s="67" t="s">
        <v>138</v>
      </c>
      <c r="C44" s="68">
        <v>0.75</v>
      </c>
      <c r="D44" s="68">
        <v>0.4</v>
      </c>
      <c r="E44" s="68">
        <v>0.35</v>
      </c>
      <c r="F44" s="68">
        <v>0.25</v>
      </c>
      <c r="G44" s="68">
        <v>0.25</v>
      </c>
      <c r="H44" s="68">
        <v>0.2</v>
      </c>
    </row>
    <row r="45" spans="2:19" x14ac:dyDescent="0.5">
      <c r="B45" s="91" t="str">
        <f>J45</f>
        <v>Pacific Crest 2018</v>
      </c>
      <c r="C45" s="10"/>
      <c r="D45" s="10"/>
      <c r="E45" s="10">
        <v>0.31</v>
      </c>
      <c r="F45" s="10">
        <v>0.28999999999999998</v>
      </c>
      <c r="G45" s="10">
        <v>0.33</v>
      </c>
      <c r="H45" s="10">
        <v>0.27</v>
      </c>
      <c r="I45"/>
      <c r="J45" t="s">
        <v>170</v>
      </c>
      <c r="K45"/>
      <c r="L45" s="89"/>
      <c r="M45" s="89" t="s">
        <v>171</v>
      </c>
    </row>
    <row r="46" spans="2:19" ht="14.7" thickBot="1" x14ac:dyDescent="0.55000000000000004">
      <c r="B46" s="91" t="str">
        <f>J46</f>
        <v>Pacific Crest 2019</v>
      </c>
      <c r="C46" s="10"/>
      <c r="D46" s="10"/>
      <c r="E46" s="10">
        <v>0.28999999999999998</v>
      </c>
      <c r="F46" s="10">
        <v>0.28999999999999998</v>
      </c>
      <c r="G46" s="10">
        <v>0.28999999999999998</v>
      </c>
      <c r="H46" s="10">
        <v>0.28000000000000003</v>
      </c>
      <c r="I46"/>
      <c r="J46" t="s">
        <v>172</v>
      </c>
      <c r="K46"/>
      <c r="L46" s="89"/>
      <c r="M46" s="89" t="s">
        <v>173</v>
      </c>
    </row>
    <row r="47" spans="2:19" ht="14.7" thickBot="1" x14ac:dyDescent="0.55000000000000004">
      <c r="B47" s="22" t="s">
        <v>45</v>
      </c>
      <c r="C47" s="23">
        <f t="shared" ref="C47:H47" si="7">AVERAGE(C43:C46)</f>
        <v>0.72499999999999998</v>
      </c>
      <c r="D47" s="23">
        <f t="shared" si="7"/>
        <v>0.45</v>
      </c>
      <c r="E47" s="23">
        <f t="shared" si="7"/>
        <v>0.33750000000000002</v>
      </c>
      <c r="F47" s="23">
        <f t="shared" si="7"/>
        <v>0.33</v>
      </c>
      <c r="G47" s="23">
        <f t="shared" si="7"/>
        <v>0.29750000000000004</v>
      </c>
      <c r="H47" s="23">
        <f t="shared" si="7"/>
        <v>0.24250000000000002</v>
      </c>
    </row>
    <row r="50" spans="2:13" x14ac:dyDescent="0.5">
      <c r="B50" s="33" t="s">
        <v>139</v>
      </c>
      <c r="C50" s="68">
        <v>0.4</v>
      </c>
      <c r="D50" s="68">
        <v>0.33</v>
      </c>
      <c r="E50" s="68">
        <v>0.25</v>
      </c>
      <c r="F50" s="68">
        <v>0.35</v>
      </c>
      <c r="G50" s="68">
        <v>0.2</v>
      </c>
      <c r="H50" s="68">
        <v>0.11</v>
      </c>
    </row>
    <row r="53" spans="2:13" x14ac:dyDescent="0.5">
      <c r="B53" s="50" t="s">
        <v>2</v>
      </c>
      <c r="C53" s="50"/>
      <c r="D53" s="50"/>
      <c r="E53" s="50"/>
      <c r="F53" s="50"/>
      <c r="G53" s="50"/>
      <c r="H53" s="50"/>
    </row>
    <row r="55" spans="2:13" x14ac:dyDescent="0.5">
      <c r="B55" s="21" t="s">
        <v>44</v>
      </c>
      <c r="C55" s="66">
        <v>1000000</v>
      </c>
      <c r="D55" s="66">
        <v>2500000</v>
      </c>
      <c r="E55" s="66">
        <v>5000000</v>
      </c>
      <c r="F55" s="66">
        <v>10000000</v>
      </c>
      <c r="G55" s="66">
        <v>20000000</v>
      </c>
      <c r="H55" s="66">
        <v>60000000</v>
      </c>
    </row>
    <row r="56" spans="2:13" x14ac:dyDescent="0.5">
      <c r="B56" s="67" t="s">
        <v>138</v>
      </c>
      <c r="C56" s="68">
        <v>0.45</v>
      </c>
      <c r="D56" s="68">
        <v>0.2</v>
      </c>
      <c r="E56" s="68">
        <v>0.2</v>
      </c>
      <c r="F56" s="68">
        <v>0.2</v>
      </c>
      <c r="G56" s="68">
        <v>0.15</v>
      </c>
      <c r="H56" s="68">
        <v>0.15</v>
      </c>
    </row>
    <row r="57" spans="2:13" x14ac:dyDescent="0.5">
      <c r="B57" s="91" t="str">
        <f>J57</f>
        <v>Pacific Crest 2018</v>
      </c>
      <c r="C57"/>
      <c r="D57"/>
      <c r="E57" s="10">
        <v>0.26</v>
      </c>
      <c r="F57" s="10">
        <v>0.24</v>
      </c>
      <c r="G57" s="10">
        <v>0.23</v>
      </c>
      <c r="H57" s="10">
        <v>0.18</v>
      </c>
      <c r="I57"/>
      <c r="J57" t="s">
        <v>170</v>
      </c>
      <c r="K57"/>
      <c r="L57" s="89"/>
      <c r="M57" s="89" t="s">
        <v>171</v>
      </c>
    </row>
    <row r="58" spans="2:13" ht="14.7" thickBot="1" x14ac:dyDescent="0.55000000000000004">
      <c r="B58" s="91" t="str">
        <f>J58</f>
        <v>Pacific Crest 2019</v>
      </c>
      <c r="C58"/>
      <c r="D58"/>
      <c r="E58" s="10">
        <v>0.22</v>
      </c>
      <c r="F58" s="10">
        <v>0.22</v>
      </c>
      <c r="G58" s="10">
        <v>0.22</v>
      </c>
      <c r="H58" s="10">
        <v>0.18</v>
      </c>
      <c r="I58"/>
      <c r="J58" t="s">
        <v>172</v>
      </c>
      <c r="K58"/>
      <c r="L58" s="89"/>
      <c r="M58" s="89" t="s">
        <v>173</v>
      </c>
    </row>
    <row r="59" spans="2:13" ht="14.7" thickBot="1" x14ac:dyDescent="0.55000000000000004">
      <c r="B59" s="22" t="s">
        <v>45</v>
      </c>
      <c r="C59" s="23">
        <f t="shared" ref="C59:H59" si="8">AVERAGE(C56:C58)</f>
        <v>0.45</v>
      </c>
      <c r="D59" s="23">
        <f t="shared" si="8"/>
        <v>0.2</v>
      </c>
      <c r="E59" s="23">
        <f t="shared" si="8"/>
        <v>0.22666666666666668</v>
      </c>
      <c r="F59" s="23">
        <f t="shared" si="8"/>
        <v>0.22</v>
      </c>
      <c r="G59" s="23">
        <f t="shared" si="8"/>
        <v>0.19999999999999998</v>
      </c>
      <c r="H59" s="23">
        <f t="shared" si="8"/>
        <v>0.17</v>
      </c>
    </row>
  </sheetData>
  <hyperlinks>
    <hyperlink ref="M45" r:id="rId1" xr:uid="{BA44C4FB-DC58-43F5-A060-C2BD81694BA5}"/>
    <hyperlink ref="M46" r:id="rId2" xr:uid="{77EE8559-13E1-4229-A106-7621D1D7312C}"/>
    <hyperlink ref="M57" r:id="rId3" xr:uid="{87EB9079-1E80-4B7B-83EF-C473588C25A5}"/>
    <hyperlink ref="M58" r:id="rId4" xr:uid="{F745C0D3-E3B6-4030-9C3D-0E9E5AA8D91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1D33C85255BC45A8A22F949F8D7C87" ma:contentTypeVersion="5" ma:contentTypeDescription="Create a new document." ma:contentTypeScope="" ma:versionID="da8db805b328de041a8d0d6b552d1eaa">
  <xsd:schema xmlns:xsd="http://www.w3.org/2001/XMLSchema" xmlns:xs="http://www.w3.org/2001/XMLSchema" xmlns:p="http://schemas.microsoft.com/office/2006/metadata/properties" xmlns:ns3="cacb8741-53b9-4b9a-9ff9-1625185469d5" xmlns:ns4="1efc2870-8cb8-42aa-be72-6c1fab29e409" targetNamespace="http://schemas.microsoft.com/office/2006/metadata/properties" ma:root="true" ma:fieldsID="950611ed4ee4326a7276918937d46ce4" ns3:_="" ns4:_="">
    <xsd:import namespace="cacb8741-53b9-4b9a-9ff9-1625185469d5"/>
    <xsd:import namespace="1efc2870-8cb8-42aa-be72-6c1fab29e40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b8741-53b9-4b9a-9ff9-1625185469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c2870-8cb8-42aa-be72-6c1fab29e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D7724F-1F2D-4112-9AFF-75B326A03918}">
  <ds:schemaRefs>
    <ds:schemaRef ds:uri="http://purl.org/dc/terms/"/>
    <ds:schemaRef ds:uri="http://schemas.microsoft.com/office/2006/documentManagement/types"/>
    <ds:schemaRef ds:uri="1efc2870-8cb8-42aa-be72-6c1fab29e40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acb8741-53b9-4b9a-9ff9-1625185469d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3413BE-4560-4F5C-98A3-FDBBBEF1E9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D4494-09A5-47ED-B890-9A6370B4F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b8741-53b9-4b9a-9ff9-1625185469d5"/>
    <ds:schemaRef ds:uri="1efc2870-8cb8-42aa-be72-6c1fab29e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1. Historical P&amp;L</vt:lpstr>
      <vt:lpstr>2. Forecast P&amp;L</vt:lpstr>
      <vt:lpstr>3. Unit Economics</vt:lpstr>
      <vt:lpstr>4. Cohorts</vt:lpstr>
      <vt:lpstr>5. Benchmarks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Knowles</dc:creator>
  <cp:lastModifiedBy>Peter Duffy</cp:lastModifiedBy>
  <cp:lastPrinted>2019-11-08T11:05:59Z</cp:lastPrinted>
  <dcterms:created xsi:type="dcterms:W3CDTF">2019-11-01T09:39:11Z</dcterms:created>
  <dcterms:modified xsi:type="dcterms:W3CDTF">2020-06-15T09:55:19Z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0x010100CB1D33C85255BC45A8A22F949F8D7C87</vt:lpwstr>
  </property>
</Properties>
</file>